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0" yWindow="60" windowWidth="16350" windowHeight="83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<sst xmlns="http://schemas.openxmlformats.org/spreadsheetml/2006/main" count="550" uniqueCount="334">
  <si>
    <t>PART</t>
  </si>
  <si>
    <t>1 K ohm</t>
  </si>
  <si>
    <t>Mouser</t>
  </si>
  <si>
    <t>Supplier</t>
  </si>
  <si>
    <t>Note</t>
  </si>
  <si>
    <t>Misc</t>
  </si>
  <si>
    <t>271-1K-RC</t>
  </si>
  <si>
    <t>Mult</t>
  </si>
  <si>
    <t>271-100K-RC</t>
  </si>
  <si>
    <t>Mfgr</t>
  </si>
  <si>
    <t>Xicon</t>
  </si>
  <si>
    <t>Min</t>
  </si>
  <si>
    <t>Item #</t>
  </si>
  <si>
    <t>$US per</t>
  </si>
  <si>
    <t>10uF</t>
  </si>
  <si>
    <t>22uF</t>
  </si>
  <si>
    <t>TI</t>
  </si>
  <si>
    <t>mill max</t>
  </si>
  <si>
    <t>IC Sockets</t>
  </si>
  <si>
    <t>AVX</t>
  </si>
  <si>
    <t>Piher</t>
  </si>
  <si>
    <t>Capacitors</t>
  </si>
  <si>
    <t>Trimmer potentiometers</t>
  </si>
  <si>
    <t xml:space="preserve"> </t>
  </si>
  <si>
    <t>Resistors - 1/4 W - 1%</t>
  </si>
  <si>
    <t>URL as of 2007 June / July</t>
  </si>
  <si>
    <t>Switchcraft</t>
  </si>
  <si>
    <t>502-112AX</t>
  </si>
  <si>
    <t>http://www.mouser.com/search/ProductDetail.aspx?R=112AXvirtualkey50210000virtualkey502-112AX</t>
  </si>
  <si>
    <t>lock washer</t>
  </si>
  <si>
    <t>594-512-0008</t>
  </si>
  <si>
    <t>Vishay/Spectrol</t>
  </si>
  <si>
    <t>http://www.mouser.com/search/ProductDetail.aspx?R=512.0008virtualkey59400000virtualkey594-512-0008</t>
  </si>
  <si>
    <t>potentiometer nut</t>
  </si>
  <si>
    <t>http://www.mouser.com/search/ProductDetail.aspx?R=1456virtualkey53400000virtualkey534-1456</t>
  </si>
  <si>
    <t>534-1456</t>
  </si>
  <si>
    <t>Keystone Electronics</t>
  </si>
  <si>
    <t>knob - Alcoswitch</t>
  </si>
  <si>
    <t>Tyco Electronics / Alcoswitch</t>
  </si>
  <si>
    <t>http://www.mouser.com/search/ProductDetail.aspx?R=PKES90B1%2f4virtualkey50660000virtualkey506-PKES90B1%2f4</t>
  </si>
  <si>
    <t xml:space="preserve">ICs - </t>
  </si>
  <si>
    <t>1/4 W 1%</t>
  </si>
  <si>
    <t>catalog page: http://www.mouser.com/catalog/631/548.pdf</t>
  </si>
  <si>
    <t>catalog page: http://www.mouser.com/catalog/631/632.pdf</t>
  </si>
  <si>
    <t>Axial Ferrite Beads</t>
  </si>
  <si>
    <t>571-6404454</t>
  </si>
  <si>
    <t>MTA .156" Connectors FRCTN LK HDR STR 4P Square post, tin</t>
  </si>
  <si>
    <t>Connectors</t>
  </si>
  <si>
    <t>Tyco</t>
  </si>
  <si>
    <t>http://www.mouser.com/catalog/631/1205.pdf</t>
  </si>
  <si>
    <t>http://www.mouser.com/search/productdetail.aspx?R=640445-4virtualkey57100000virtualkey571-6404454</t>
  </si>
  <si>
    <t>1/4" Jack</t>
  </si>
  <si>
    <t>Every Pot on MOTM units requires an additional nut - they come with only one.</t>
  </si>
  <si>
    <t>Typical MOTM Knobs</t>
  </si>
  <si>
    <t>Extended</t>
  </si>
  <si>
    <t>http://www.mouser.com/catalog/632/1303.pdf</t>
  </si>
  <si>
    <t>22 K ohm</t>
  </si>
  <si>
    <t>140-LLRL35V22-RC</t>
  </si>
  <si>
    <t>catalog page: http://www.mouser.com/catalog/631/691.pdf</t>
  </si>
  <si>
    <t>8 Pin IC Sockets</t>
  </si>
  <si>
    <t>9.1 K ohm (9K1)</t>
  </si>
  <si>
    <t>271-9.1K-RC</t>
  </si>
  <si>
    <t>271-22K-RC</t>
  </si>
  <si>
    <t>http://www.mouser.com/search/ProductDetail.aspx?R=140-LLRL35V22-RCvirtualkey21980000virtualkey140-LLRL35V22-RC</t>
  </si>
  <si>
    <t>price break at 10</t>
  </si>
  <si>
    <t>http://www.mouser.com/search/ProductDetail.aspx?R=115-93-308-41-003000virtualkey57510000virtualkey575-393308</t>
  </si>
  <si>
    <t>Total Resistors</t>
  </si>
  <si>
    <t>Project Total</t>
  </si>
  <si>
    <t>Total Caps</t>
  </si>
  <si>
    <t>623-2743002112</t>
  </si>
  <si>
    <t>http://www.mouser.com/search/productdetail.aspx?R=2743002112Lvirtualkey62300000virtualkey623-2743002112</t>
  </si>
  <si>
    <t>Fair-Rite</t>
  </si>
  <si>
    <t>Total Trimmers</t>
  </si>
  <si>
    <t>Total ICs</t>
  </si>
  <si>
    <t>Ferrite Beads</t>
  </si>
  <si>
    <t>Total Misc</t>
  </si>
  <si>
    <t>Total Connection Hardware</t>
  </si>
  <si>
    <t>Hardware</t>
  </si>
  <si>
    <t>Total Hardware</t>
  </si>
  <si>
    <t>1/4" stand-offs</t>
  </si>
  <si>
    <t>6-32 nut</t>
  </si>
  <si>
    <t>534-4701</t>
  </si>
  <si>
    <t>http://www.mouser.com/search/ProductDetail.aspx?R=4701virtualkey53400000virtualkey534-4701</t>
  </si>
  <si>
    <t>http://www.mouser.com/search/ProductDetail.aspx?R=9409virtualkey53400000virtualkey534-9409</t>
  </si>
  <si>
    <t>1/2" 6-32 screw</t>
  </si>
  <si>
    <t>534-9409</t>
  </si>
  <si>
    <t>240 ohm</t>
  </si>
  <si>
    <t>2.7 K ohm (2K7)</t>
  </si>
  <si>
    <t>4.7 K ohm (4K7)</t>
  </si>
  <si>
    <t>5.1 K ohm (5K1)</t>
  </si>
  <si>
    <t>10 K ohm</t>
  </si>
  <si>
    <t>15 K ohm</t>
  </si>
  <si>
    <t>100uF</t>
  </si>
  <si>
    <t>470uF / 40v</t>
  </si>
  <si>
    <t>271-240-RC</t>
  </si>
  <si>
    <t>on hand</t>
  </si>
  <si>
    <t>271-2.7K-RC</t>
  </si>
  <si>
    <t>271-4.7K-RC</t>
  </si>
  <si>
    <t>271-5.1K-RC</t>
  </si>
  <si>
    <t>271-10K-RC</t>
  </si>
  <si>
    <t>271-15K-RC</t>
  </si>
  <si>
    <t>271-82K-RC</t>
  </si>
  <si>
    <t>140-LLRL35V10-RC</t>
  </si>
  <si>
    <t>140-LLRL35V100-RC</t>
  </si>
  <si>
    <t>Radial Electrolytic 35+V</t>
  </si>
  <si>
    <t>140-LLRL50V470-RC</t>
  </si>
  <si>
    <t>80-T350G106K035AT</t>
  </si>
  <si>
    <t>Kemet</t>
  </si>
  <si>
    <t>Tantalum Electorlytic 2.5mm spacing (this 35V has .1in spacing )</t>
  </si>
  <si>
    <t>581-SR151A330JAR</t>
  </si>
  <si>
    <t>Fairchild Semiconductor</t>
  </si>
  <si>
    <t>512-LM337T</t>
  </si>
  <si>
    <t>512-1N4002</t>
  </si>
  <si>
    <t>Vishay Semiconductors</t>
  </si>
  <si>
    <t>78-1N4148</t>
  </si>
  <si>
    <t>1N4002 (rectifier)</t>
  </si>
  <si>
    <t xml:space="preserve">Diodes / Rectifier </t>
  </si>
  <si>
    <t>1N4148 (diode)</t>
  </si>
  <si>
    <t>break at 10</t>
  </si>
  <si>
    <t>Switches</t>
  </si>
  <si>
    <t>Bourns</t>
  </si>
  <si>
    <t>633-M201202-RO</t>
  </si>
  <si>
    <t>NKK</t>
  </si>
  <si>
    <t>512-LM317T</t>
  </si>
  <si>
    <t>LM317T VRegulator - Positive</t>
  </si>
  <si>
    <t>LM337T VRegulator - Negative</t>
  </si>
  <si>
    <t>512-BC550CBU</t>
  </si>
  <si>
    <t>Transistors</t>
  </si>
  <si>
    <t>BC550C NPN</t>
  </si>
  <si>
    <t>512-BC560CBU</t>
  </si>
  <si>
    <t>Heatsinks</t>
  </si>
  <si>
    <t>707-821902BPT</t>
  </si>
  <si>
    <t>Comair Rotron</t>
  </si>
  <si>
    <t>100nF (1206 or 0805)</t>
  </si>
  <si>
    <t>80-C0805C104J5R</t>
  </si>
  <si>
    <t>10K lin - panel mount</t>
  </si>
  <si>
    <t>652-51AAA-B28-B15L</t>
  </si>
  <si>
    <t>the heasink Jurgen specified is a V 5640B from Reichelt Electronik (Germany) - this is a similar heatsink but we don't know if it's compatible.  We're exploring it further.</t>
  </si>
  <si>
    <t>2 Conductor Metal Bushing Closed Tip 1/4" jack (112A type)</t>
  </si>
  <si>
    <t>220 ohm</t>
  </si>
  <si>
    <t>271-220-RC</t>
  </si>
  <si>
    <t>6.8 K ohm (6K8)</t>
  </si>
  <si>
    <t>271-6.8K-RC</t>
  </si>
  <si>
    <t>13 K ohm</t>
  </si>
  <si>
    <t>271-13K-RC</t>
  </si>
  <si>
    <t>271-18K-RC</t>
  </si>
  <si>
    <t>18 K ohm</t>
  </si>
  <si>
    <t>271-180K-RC</t>
  </si>
  <si>
    <t>Allied</t>
  </si>
  <si>
    <t>price break at 200</t>
  </si>
  <si>
    <t>506-PKES-90B-1/4</t>
  </si>
  <si>
    <t>BC560C PNP</t>
  </si>
  <si>
    <t>470 ohm</t>
  </si>
  <si>
    <t>620 ohm</t>
  </si>
  <si>
    <t>12 K ohm</t>
  </si>
  <si>
    <t>24 K ohm</t>
  </si>
  <si>
    <t xml:space="preserve">39 K ohm </t>
  </si>
  <si>
    <t>43 K ohm</t>
  </si>
  <si>
    <t>47 K ohm</t>
  </si>
  <si>
    <t>51 K ohm</t>
  </si>
  <si>
    <t>68 K ohm</t>
  </si>
  <si>
    <t>82 K ohm</t>
  </si>
  <si>
    <t>120 K ohm</t>
  </si>
  <si>
    <t>100 K ohm</t>
  </si>
  <si>
    <t>200 K ohm</t>
  </si>
  <si>
    <t>Resistor Array</t>
  </si>
  <si>
    <t>8pin, 4resistor, 10K</t>
  </si>
  <si>
    <t>Bournes</t>
  </si>
  <si>
    <t>652-4608X-2LF-10K</t>
  </si>
  <si>
    <t>http://www.mouser.com/Search/ProductDetail.aspx?R=4608X-102-103LFvirtualkey65210000virtualkey652-4608X-2LF-10K</t>
  </si>
  <si>
    <t>1uF</t>
  </si>
  <si>
    <t>http://www.mouser.com/search/productdetail.aspx?R=2211virtualkey53400000virtualkey534-905</t>
  </si>
  <si>
    <t>534-405</t>
  </si>
  <si>
    <t>FOR ONBOARD POWER SUPPLY</t>
  </si>
  <si>
    <t>needs heat sink</t>
  </si>
  <si>
    <t>SSM2210</t>
  </si>
  <si>
    <t>bridechamber</t>
  </si>
  <si>
    <t>http://www.bridechamber.com/</t>
  </si>
  <si>
    <t>TL072</t>
  </si>
  <si>
    <t>595-TL072CP</t>
  </si>
  <si>
    <t>ICS</t>
  </si>
  <si>
    <t>MISC</t>
  </si>
  <si>
    <t>http://www.mouser.com/Search/ProductDetail.aspx?qs=SSucg2PyLi69RdktY6E7GQ%3d%3d</t>
  </si>
  <si>
    <t>512-MMSZ5231B</t>
  </si>
  <si>
    <t>Zener Diodes 5.1V, 500mW (0.5W)</t>
  </si>
  <si>
    <t>Vactrol</t>
  </si>
  <si>
    <t>http://www.alliedelec.com/Search/ProductDetail.aspx?SKU=980-0710&amp;MPN=VTL5C3&amp;R=980-0710&amp;SEARCH=980-0710&amp;DESC=VTL5C3</t>
  </si>
  <si>
    <t>VTL5C3</t>
  </si>
  <si>
    <t>Perkin Elmer</t>
  </si>
  <si>
    <t>980-0710</t>
  </si>
  <si>
    <t>SMT</t>
  </si>
  <si>
    <t>break at 100</t>
  </si>
  <si>
    <t>http://www.mouser.com/Search/ProductDetail.aspx?qs=10wcEixSur2M7prFApzngQ%3d%3d</t>
  </si>
  <si>
    <t>140-LLRL50V1.0-RC</t>
  </si>
  <si>
    <t>Caps</t>
  </si>
  <si>
    <t>4.7nF (.0047uF)</t>
  </si>
  <si>
    <t>6.8nF (.0068uF)</t>
  </si>
  <si>
    <t>10nF (.01uF)</t>
  </si>
  <si>
    <t>15nF (.015uF)</t>
  </si>
  <si>
    <t>22nF (.022uF)</t>
  </si>
  <si>
    <t>27nF (.027uF)</t>
  </si>
  <si>
    <t>33nF (.033uF)</t>
  </si>
  <si>
    <t>39nF (.039uF)</t>
  </si>
  <si>
    <t>47nF (.047uF)</t>
  </si>
  <si>
    <t>68nF (.068uF)</t>
  </si>
  <si>
    <t>100nF (.1uF) (u1)</t>
  </si>
  <si>
    <t>150nF (.15uF) (u15)</t>
  </si>
  <si>
    <t>220nF (.22uF) (u22)</t>
  </si>
  <si>
    <t>330nF (.33uF) (u33)</t>
  </si>
  <si>
    <t>470nF (.47uF) (u47)</t>
  </si>
  <si>
    <t>581-SR151A101JAR</t>
  </si>
  <si>
    <t>581-SR151A103JAR</t>
  </si>
  <si>
    <t>Multilayer Ceramic Caps - 100V, 5% tolerance 2.5mm spacing</t>
  </si>
  <si>
    <t>33pF (.033nF)</t>
  </si>
  <si>
    <t>100pF (.1nF)</t>
  </si>
  <si>
    <t>Single Turn</t>
  </si>
  <si>
    <t>652-3306K-1-104</t>
  </si>
  <si>
    <t>This looks right to us - 5mm spacing</t>
  </si>
  <si>
    <t>100K (R13, R17)</t>
  </si>
  <si>
    <t>72-T93YB-10K</t>
  </si>
  <si>
    <t>10K  (Multi-Turn Trimmers/Potentiometers 3/8 SQ V/ADJ 10K)</t>
  </si>
  <si>
    <t>Multi-turn vertical adjust</t>
  </si>
  <si>
    <t>This looks right - please confirm for yourself - pricey, eh? Price break at 25 (1.15) and at 50 (1.10)</t>
  </si>
  <si>
    <t>271-470-RC</t>
  </si>
  <si>
    <t>271-620-RC</t>
  </si>
  <si>
    <t>3 K ohm</t>
  </si>
  <si>
    <t>271-3.0K-RC</t>
  </si>
  <si>
    <t>6.2 K ohm (6K2)</t>
  </si>
  <si>
    <t>271-6.2K-RC</t>
  </si>
  <si>
    <t>5.6 K ohm (5K6)</t>
  </si>
  <si>
    <t>271-5.6K-RC</t>
  </si>
  <si>
    <t>7.5 K ohm (7K5)</t>
  </si>
  <si>
    <t>8.2 K ohm (8K2)</t>
  </si>
  <si>
    <t>271-7.5K-RC</t>
  </si>
  <si>
    <t>271-8.2K-RC</t>
  </si>
  <si>
    <t>271-12K-RC</t>
  </si>
  <si>
    <t>271-24K-RC</t>
  </si>
  <si>
    <t>271-39K-RC</t>
  </si>
  <si>
    <t>271-43K-RC</t>
  </si>
  <si>
    <t>271-47K-RC</t>
  </si>
  <si>
    <t>271-51K-RC</t>
  </si>
  <si>
    <t>271-68K-RC</t>
  </si>
  <si>
    <t>271-120K-RC</t>
  </si>
  <si>
    <t>180 K ohm</t>
  </si>
  <si>
    <t>271-200K-RC</t>
  </si>
  <si>
    <t>220 K ohm</t>
  </si>
  <si>
    <t>271-220K-RC</t>
  </si>
  <si>
    <t>240 K ohm</t>
  </si>
  <si>
    <t>271-240K-RC</t>
  </si>
  <si>
    <t>270 K ohm</t>
  </si>
  <si>
    <t>271-270K-RC</t>
  </si>
  <si>
    <t>300 K ohm</t>
  </si>
  <si>
    <t>271-300K-RC</t>
  </si>
  <si>
    <t>575-11043308</t>
  </si>
  <si>
    <t>break at 10 (.45), break at 100 (.36)</t>
  </si>
  <si>
    <t>2 pin .1in spacing</t>
  </si>
  <si>
    <t>3 pin .1in spacing</t>
  </si>
  <si>
    <t xml:space="preserve">5 pin MTA .1" </t>
  </si>
  <si>
    <t>571-6404565</t>
  </si>
  <si>
    <t>571-6404562</t>
  </si>
  <si>
    <t>571-6404563</t>
  </si>
  <si>
    <t>break at 10 (.25)</t>
  </si>
  <si>
    <t>652-51AAA-B28-B18L</t>
  </si>
  <si>
    <t>50K lin - panel mount (RES CV)</t>
  </si>
  <si>
    <t>Alps</t>
  </si>
  <si>
    <t>ebay "familygate"</t>
  </si>
  <si>
    <t>Note: this hardware is good for one of the pcbs, but two need to be stacked - so there needs to be another stand-off.  We'll update later on</t>
  </si>
  <si>
    <t>WHEREAS WE ARE FAIRLY CONFIDENT AS TO THE ACCURACY OF THIS BOM, PLEASE CHECK ALL PARTS AND NUMBERS YOURSELF… WE'VE DONE OUR BEST, BUT CAN'T GUARANTEE PERFECTION.  The prices seem to be good as of 2008/06/22.  THANKS.</t>
  </si>
  <si>
    <t>Connection Hardware - Currently, this secion is still in development - thanks</t>
  </si>
  <si>
    <t>633-M202202-RO</t>
  </si>
  <si>
    <t>Toggle Switches DPDT (bypass)</t>
  </si>
  <si>
    <t>Toggle Switches SPDT (partial filters)</t>
  </si>
  <si>
    <t>A green background color in the lef-most column indicates a very very high level of confidence</t>
  </si>
  <si>
    <t>Axial Ferrite Beads - we don't know where these would be in the pcb, but all MOTM modules have them &lt;shrug&gt;</t>
  </si>
  <si>
    <t>We're not sure about the MOTM-style +/- 15V power supply - typically, there are some elect caps and ferrite beads involved… we're not sure how these should be implemented</t>
  </si>
  <si>
    <r>
      <t>Connection hardare notes:</t>
    </r>
    <r>
      <rPr>
        <sz val="10"/>
        <rFont val="Arial"/>
        <family val="2"/>
      </rPr>
      <t xml:space="preserve"> 10k lin pots for input and outputs could be log instead.</t>
    </r>
  </si>
  <si>
    <t>DIYCable</t>
  </si>
  <si>
    <t>DACT</t>
  </si>
  <si>
    <t>oh - buy me a dozen!</t>
  </si>
  <si>
    <t>http://www.diycable.com/main/product_info.php?products_id=274&amp;Cid=bfcbbbd37ab6e65c25a8565f41bba9a5</t>
  </si>
  <si>
    <t>CT2 - 100K</t>
  </si>
  <si>
    <t>100K stereo 24 step attenuator</t>
  </si>
  <si>
    <t>http://cgi.ebay.co.uk/ws/eBayISAPI.dll?ViewItem&amp;item=120275249256&amp;ssPageName=MERCOSI_VI_ROSI_PR4_PCN_BIX_Stores&amp;refitem=260251200950&amp;itemcount=4&amp;refwidgetloc=closed_view_item&amp;refwidgettype=osi_widget&amp;_trksid=p284.m185&amp;_trkparms=algo%3DSI%26its%3DI%26itu%3DUCI%26otn%3D4%26ps%3D42#ebayphotohosting</t>
  </si>
  <si>
    <t>http://stores.ebay.ie/familygate</t>
  </si>
  <si>
    <t>RK27112 100KAx2</t>
  </si>
  <si>
    <t>313-2420F-100K</t>
  </si>
  <si>
    <t>Alpha</t>
  </si>
  <si>
    <t>??</t>
  </si>
  <si>
    <t>91A2A-A28-D20/D20</t>
  </si>
  <si>
    <t xml:space="preserve">this is </t>
  </si>
  <si>
    <t>Alps RK27112 "blue velvet" 100KAX2 is a log pot, the 100KBx2 is lin - 13.20 euros… today that's $20.48 NOTE:I'm not sure of the shank and stem dimensions on this Jurgen says it's a 6mm pot - and to use the alphas unless we can get a Bourns</t>
  </si>
  <si>
    <t>Jurgen recommends this one - thanks Mike</t>
  </si>
  <si>
    <t>100K stereo log taper (Stereo Spread)</t>
  </si>
  <si>
    <t>100K stereo reverse log taper (Stereo Spread)</t>
  </si>
  <si>
    <t>Small Bear</t>
  </si>
  <si>
    <t>http://www.smallbearelec.com/Detail.bok?no=115</t>
  </si>
  <si>
    <t xml:space="preserve">Gino found this one but it's less than 3/8 </t>
  </si>
  <si>
    <t>PCB A+B</t>
  </si>
  <si>
    <t>581-AR155C104K4R</t>
  </si>
  <si>
    <t>alt - 100nF ceramic radial</t>
  </si>
  <si>
    <t>Digikey</t>
  </si>
  <si>
    <t>EPCOS</t>
  </si>
  <si>
    <t>495-1133-ND</t>
  </si>
  <si>
    <t>495-1134-ND</t>
  </si>
  <si>
    <t>Vishay/BC Components</t>
  </si>
  <si>
    <t>BC1665-ND</t>
  </si>
  <si>
    <t>that's for ten caps</t>
  </si>
  <si>
    <t>BC1669-ND</t>
  </si>
  <si>
    <t>BC1671-ND</t>
  </si>
  <si>
    <t>BC1673-ND</t>
  </si>
  <si>
    <t>495-1136-ND</t>
  </si>
  <si>
    <t>BC1679-ND</t>
  </si>
  <si>
    <t>495-1137-ND</t>
  </si>
  <si>
    <t>495-1138-ND</t>
  </si>
  <si>
    <t>495-1139-ND</t>
  </si>
  <si>
    <t>495-1140-ND</t>
  </si>
  <si>
    <t>495-1141-ND</t>
  </si>
  <si>
    <t>BC1652-ND</t>
  </si>
  <si>
    <t>BC1648-ND</t>
  </si>
  <si>
    <t>1.5nF (.0015uF)</t>
  </si>
  <si>
    <t>2.2nF (.0022uF)</t>
  </si>
  <si>
    <t>1.8nF (.0018uF) 400V</t>
  </si>
  <si>
    <t>2.7nF (.0027uF) 400V</t>
  </si>
  <si>
    <t>3.3nF (.0033uF) 400V</t>
  </si>
  <si>
    <t>3.9nF (.0039uF) 400V</t>
  </si>
  <si>
    <t>8.2nF (.0082uF) 400V</t>
  </si>
  <si>
    <t>495-1143-ND</t>
  </si>
  <si>
    <t>495-1146-ND</t>
  </si>
  <si>
    <t>495-1147-ND</t>
  </si>
  <si>
    <t>495-1151-ND</t>
  </si>
  <si>
    <t>495-1155-ND</t>
  </si>
  <si>
    <t>495-1158-ND</t>
  </si>
  <si>
    <t>495-1160-ND</t>
  </si>
  <si>
    <t>Polyester Cap MKT series 5mm spacing and 100V (unless otherwise noted)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</si>
</sst>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s>
  <fonts count="8">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sz val="10"/>
      <color indexed="8"/>
      <name val="Arial"/>
      <family val="2"/>
    </font>
    <font>
      <b/>
      <sz val="10"/>
      <color indexed="8"/>
      <name val="Arial"/>
      <family val="2"/>
    </font>
    <font>
      <b/>
      <sz val="10"/>
      <color indexed="9"/>
      <name val="Arial"/>
      <family val="2"/>
    </font>
  </fonts>
  <fills count="9">
    <fill>
      <patternFill/>
    </fill>
    <fill>
      <patternFill patternType="gray125"/>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57"/>
        <bgColor indexed="64"/>
      </patternFill>
    </fill>
    <fill>
      <patternFill patternType="solid">
        <fgColor indexed="44"/>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68">
    <xf numFmtId="0" fontId="0" fillId="0" borderId="0" xfId="0" applyAlignment="1">
      <alignment/>
    </xf>
    <xf numFmtId="0" fontId="2" fillId="0" borderId="0" xfId="0" applyFont="1" applyAlignment="1">
      <alignment/>
    </xf>
    <xf numFmtId="0" fontId="0" fillId="0" borderId="0" xfId="0" applyAlignment="1">
      <alignment horizontal="center"/>
    </xf>
    <xf numFmtId="168" fontId="0" fillId="0" borderId="0" xfId="0" applyNumberFormat="1" applyAlignment="1">
      <alignment/>
    </xf>
    <xf numFmtId="0" fontId="2" fillId="2" borderId="0" xfId="0" applyFont="1" applyFill="1" applyAlignment="1">
      <alignment/>
    </xf>
    <xf numFmtId="0" fontId="0" fillId="2" borderId="0" xfId="0" applyFill="1" applyAlignment="1">
      <alignment/>
    </xf>
    <xf numFmtId="0" fontId="0" fillId="2" borderId="0" xfId="0" applyFill="1" applyAlignment="1">
      <alignment horizontal="center"/>
    </xf>
    <xf numFmtId="168" fontId="0" fillId="2" borderId="0" xfId="0" applyNumberFormat="1" applyFill="1" applyAlignment="1">
      <alignment/>
    </xf>
    <xf numFmtId="0" fontId="0" fillId="0" borderId="0" xfId="0" applyAlignment="1">
      <alignment wrapText="1"/>
    </xf>
    <xf numFmtId="0" fontId="0" fillId="2" borderId="0" xfId="0" applyFill="1" applyAlignment="1">
      <alignment wrapText="1"/>
    </xf>
    <xf numFmtId="0" fontId="0" fillId="0" borderId="0" xfId="0" applyAlignment="1">
      <alignment horizontal="left"/>
    </xf>
    <xf numFmtId="0" fontId="0" fillId="2" borderId="0" xfId="0" applyFill="1" applyAlignment="1">
      <alignment horizontal="left"/>
    </xf>
    <xf numFmtId="0" fontId="0" fillId="0" borderId="0" xfId="0" applyAlignment="1">
      <alignment horizontal="center" wrapText="1"/>
    </xf>
    <xf numFmtId="0" fontId="0" fillId="2" borderId="0" xfId="0" applyFill="1" applyAlignment="1">
      <alignment horizontal="center" wrapText="1"/>
    </xf>
    <xf numFmtId="0" fontId="0" fillId="0" borderId="0" xfId="0" applyFill="1" applyAlignment="1">
      <alignment/>
    </xf>
    <xf numFmtId="168" fontId="0" fillId="0" borderId="0" xfId="0" applyNumberFormat="1" applyFill="1" applyAlignment="1">
      <alignment/>
    </xf>
    <xf numFmtId="0" fontId="3" fillId="0" borderId="0" xfId="20" applyAlignment="1">
      <alignment/>
    </xf>
    <xf numFmtId="0" fontId="0" fillId="0" borderId="0" xfId="0" applyFill="1" applyAlignment="1">
      <alignment wrapText="1"/>
    </xf>
    <xf numFmtId="0" fontId="3" fillId="0" borderId="0" xfId="20" applyFill="1" applyAlignment="1">
      <alignment/>
    </xf>
    <xf numFmtId="0" fontId="2" fillId="0" borderId="0" xfId="0" applyFont="1" applyFill="1" applyAlignment="1">
      <alignment/>
    </xf>
    <xf numFmtId="0" fontId="0" fillId="0" borderId="0" xfId="0" applyFill="1" applyAlignment="1">
      <alignment horizontal="center" wrapText="1"/>
    </xf>
    <xf numFmtId="0" fontId="0" fillId="0" borderId="0" xfId="0" applyFill="1" applyAlignment="1">
      <alignment horizontal="center"/>
    </xf>
    <xf numFmtId="0" fontId="0" fillId="0" borderId="0" xfId="0" applyFill="1" applyAlignment="1">
      <alignment horizontal="left"/>
    </xf>
    <xf numFmtId="0" fontId="5" fillId="0" borderId="0" xfId="0" applyFont="1" applyAlignment="1">
      <alignment/>
    </xf>
    <xf numFmtId="9" fontId="2" fillId="0" borderId="0" xfId="0" applyNumberFormat="1" applyFont="1" applyFill="1" applyAlignment="1">
      <alignment horizontal="left"/>
    </xf>
    <xf numFmtId="0" fontId="5" fillId="0" borderId="0" xfId="0" applyFont="1" applyFill="1" applyAlignment="1">
      <alignment/>
    </xf>
    <xf numFmtId="0" fontId="0" fillId="3" borderId="0" xfId="0" applyFill="1" applyAlignment="1">
      <alignment/>
    </xf>
    <xf numFmtId="3" fontId="0" fillId="0" borderId="0" xfId="0" applyNumberFormat="1" applyAlignment="1">
      <alignment/>
    </xf>
    <xf numFmtId="3" fontId="0" fillId="2" borderId="0" xfId="0" applyNumberFormat="1" applyFill="1" applyAlignment="1">
      <alignment/>
    </xf>
    <xf numFmtId="3" fontId="0" fillId="0" borderId="0" xfId="0" applyNumberFormat="1" applyFill="1" applyAlignment="1">
      <alignment/>
    </xf>
    <xf numFmtId="0" fontId="0" fillId="0" borderId="0" xfId="0" applyFont="1" applyFill="1" applyAlignment="1">
      <alignment/>
    </xf>
    <xf numFmtId="0" fontId="0" fillId="3" borderId="0" xfId="0" applyFont="1" applyFill="1" applyAlignment="1">
      <alignment/>
    </xf>
    <xf numFmtId="0" fontId="3" fillId="2" borderId="0" xfId="20" applyFill="1" applyAlignment="1">
      <alignment/>
    </xf>
    <xf numFmtId="0" fontId="5" fillId="2" borderId="0" xfId="0" applyFont="1" applyFill="1" applyAlignment="1">
      <alignment/>
    </xf>
    <xf numFmtId="0" fontId="0" fillId="3" borderId="0" xfId="0" applyFill="1" applyAlignment="1">
      <alignment horizontal="center" wrapText="1"/>
    </xf>
    <xf numFmtId="0" fontId="0" fillId="3" borderId="0" xfId="0" applyFill="1" applyAlignment="1">
      <alignment horizontal="center"/>
    </xf>
    <xf numFmtId="0" fontId="5" fillId="3" borderId="0" xfId="0" applyFont="1" applyFill="1" applyAlignment="1">
      <alignment/>
    </xf>
    <xf numFmtId="168" fontId="0" fillId="3" borderId="0" xfId="0" applyNumberFormat="1" applyFill="1" applyAlignment="1">
      <alignment/>
    </xf>
    <xf numFmtId="3" fontId="0" fillId="3" borderId="0" xfId="0" applyNumberFormat="1" applyFill="1" applyAlignment="1">
      <alignment/>
    </xf>
    <xf numFmtId="0" fontId="0" fillId="3" borderId="0" xfId="0" applyFill="1" applyAlignment="1">
      <alignment wrapText="1"/>
    </xf>
    <xf numFmtId="0" fontId="0" fillId="3" borderId="0" xfId="0" applyFill="1" applyAlignment="1">
      <alignment horizontal="left"/>
    </xf>
    <xf numFmtId="3" fontId="0" fillId="4" borderId="0" xfId="0" applyNumberFormat="1" applyFill="1" applyAlignment="1">
      <alignment/>
    </xf>
    <xf numFmtId="3" fontId="0" fillId="0" borderId="0" xfId="0" applyNumberFormat="1" applyFont="1" applyFill="1" applyAlignment="1">
      <alignment/>
    </xf>
    <xf numFmtId="3" fontId="0" fillId="5" borderId="0" xfId="0" applyNumberFormat="1" applyFill="1" applyAlignment="1">
      <alignment/>
    </xf>
    <xf numFmtId="8" fontId="0" fillId="0" borderId="0" xfId="0" applyNumberFormat="1" applyFill="1" applyAlignment="1">
      <alignment wrapText="1"/>
    </xf>
    <xf numFmtId="0" fontId="0" fillId="6" borderId="0" xfId="0" applyFont="1" applyFill="1" applyAlignment="1">
      <alignment/>
    </xf>
    <xf numFmtId="0" fontId="0" fillId="0" borderId="0" xfId="0" applyFont="1" applyFill="1" applyAlignment="1">
      <alignment horizontal="center"/>
    </xf>
    <xf numFmtId="168" fontId="0" fillId="0" borderId="0" xfId="0" applyNumberFormat="1" applyFont="1" applyFill="1" applyAlignment="1">
      <alignment/>
    </xf>
    <xf numFmtId="3" fontId="0" fillId="0" borderId="0" xfId="0" applyNumberFormat="1" applyFont="1" applyFill="1" applyAlignment="1">
      <alignment/>
    </xf>
    <xf numFmtId="0" fontId="0" fillId="0" borderId="0" xfId="0" applyFont="1" applyFill="1" applyAlignment="1">
      <alignment wrapText="1"/>
    </xf>
    <xf numFmtId="0" fontId="0" fillId="2" borderId="0" xfId="0" applyFont="1" applyFill="1" applyAlignment="1">
      <alignment horizontal="left"/>
    </xf>
    <xf numFmtId="0" fontId="5" fillId="5" borderId="0" xfId="0" applyFont="1" applyFill="1" applyAlignment="1">
      <alignment/>
    </xf>
    <xf numFmtId="0" fontId="0" fillId="6" borderId="0" xfId="0" applyFill="1" applyAlignment="1">
      <alignment/>
    </xf>
    <xf numFmtId="0" fontId="5" fillId="6" borderId="0" xfId="0" applyFont="1" applyFill="1" applyAlignment="1">
      <alignment/>
    </xf>
    <xf numFmtId="0" fontId="6" fillId="0" borderId="0" xfId="0" applyFont="1" applyFill="1" applyAlignment="1">
      <alignment/>
    </xf>
    <xf numFmtId="3" fontId="0" fillId="3" borderId="0" xfId="0" applyNumberFormat="1" applyFont="1" applyFill="1" applyAlignment="1">
      <alignment/>
    </xf>
    <xf numFmtId="9" fontId="0" fillId="6" borderId="0" xfId="0" applyNumberFormat="1" applyFont="1" applyFill="1" applyAlignment="1">
      <alignment horizontal="left"/>
    </xf>
    <xf numFmtId="3" fontId="0" fillId="3" borderId="0" xfId="0" applyNumberFormat="1" applyFont="1" applyFill="1" applyAlignment="1">
      <alignment/>
    </xf>
    <xf numFmtId="0" fontId="7" fillId="7" borderId="0" xfId="0" applyFont="1" applyFill="1" applyAlignment="1">
      <alignment/>
    </xf>
    <xf numFmtId="0" fontId="7" fillId="7" borderId="0" xfId="0" applyFont="1" applyFill="1" applyAlignment="1">
      <alignment horizontal="center"/>
    </xf>
    <xf numFmtId="0" fontId="7" fillId="7" borderId="0" xfId="0" applyFont="1" applyFill="1" applyAlignment="1">
      <alignment horizontal="left"/>
    </xf>
    <xf numFmtId="168" fontId="7" fillId="7" borderId="0" xfId="0" applyNumberFormat="1" applyFont="1" applyFill="1" applyAlignment="1">
      <alignment/>
    </xf>
    <xf numFmtId="3" fontId="7" fillId="7" borderId="0" xfId="0" applyNumberFormat="1" applyFont="1" applyFill="1" applyAlignment="1">
      <alignment/>
    </xf>
    <xf numFmtId="0" fontId="7" fillId="7" borderId="0" xfId="0" applyFont="1" applyFill="1" applyAlignment="1">
      <alignment horizontal="center" wrapText="1"/>
    </xf>
    <xf numFmtId="0" fontId="3" fillId="0" borderId="0" xfId="20" applyNumberFormat="1" applyFill="1" applyAlignment="1">
      <alignment/>
    </xf>
    <xf numFmtId="0" fontId="0" fillId="8" borderId="0" xfId="0" applyFill="1" applyAlignment="1">
      <alignment/>
    </xf>
    <xf numFmtId="0" fontId="0" fillId="8" borderId="0" xfId="0" applyNumberFormat="1" applyFill="1" applyAlignment="1">
      <alignment/>
    </xf>
    <xf numFmtId="0" fontId="0" fillId="2" borderId="0" xfId="0"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127</xdr:row>
      <xdr:rowOff>0</xdr:rowOff>
    </xdr:from>
    <xdr:to>
      <xdr:col>3</xdr:col>
      <xdr:colOff>9525</xdr:colOff>
      <xdr:row>127</xdr:row>
      <xdr:rowOff>9525</xdr:rowOff>
    </xdr:to>
    <xdr:pic>
      <xdr:nvPicPr>
        <xdr:cNvPr id="1" name="Picture 1"/>
        <xdr:cNvPicPr preferRelativeResize="1">
          <a:picLocks noChangeAspect="1"/>
        </xdr:cNvPicPr>
      </xdr:nvPicPr>
      <xdr:blipFill>
        <a:blip r:embed="rId1"/>
        <a:stretch>
          <a:fillRect/>
        </a:stretch>
      </xdr:blipFill>
      <xdr:spPr>
        <a:xfrm>
          <a:off x="4638675" y="20354925"/>
          <a:ext cx="9525" cy="9525"/>
        </a:xfrm>
        <a:prstGeom prst="rect">
          <a:avLst/>
        </a:prstGeom>
        <a:noFill/>
        <a:ln w="9525" cmpd="sng">
          <a:noFill/>
        </a:ln>
      </xdr:spPr>
    </xdr:pic>
    <xdr:clientData/>
  </xdr:twoCellAnchor>
  <xdr:twoCellAnchor editAs="oneCell">
    <xdr:from>
      <xdr:col>3</xdr:col>
      <xdr:colOff>0</xdr:colOff>
      <xdr:row>151</xdr:row>
      <xdr:rowOff>0</xdr:rowOff>
    </xdr:from>
    <xdr:to>
      <xdr:col>3</xdr:col>
      <xdr:colOff>9525</xdr:colOff>
      <xdr:row>151</xdr:row>
      <xdr:rowOff>9525</xdr:rowOff>
    </xdr:to>
    <xdr:pic>
      <xdr:nvPicPr>
        <xdr:cNvPr id="2" name="Picture 20"/>
        <xdr:cNvPicPr preferRelativeResize="1">
          <a:picLocks noChangeAspect="1"/>
        </xdr:cNvPicPr>
      </xdr:nvPicPr>
      <xdr:blipFill>
        <a:blip r:embed="rId1"/>
        <a:stretch>
          <a:fillRect/>
        </a:stretch>
      </xdr:blipFill>
      <xdr:spPr>
        <a:xfrm>
          <a:off x="4638675" y="24707850"/>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ouser.com/search/ProductDetail.aspx?R=512.0008virtualkey59400000virtualkey594-512-0008" TargetMode="External" /><Relationship Id="rId2" Type="http://schemas.openxmlformats.org/officeDocument/2006/relationships/hyperlink" Target="http://www.mouser.com/search/ProductDetail.aspx?R=PKES90B1%2f4virtualkey50660000virtualkey506-PKES90B1%2f4" TargetMode="External" /><Relationship Id="rId3" Type="http://schemas.openxmlformats.org/officeDocument/2006/relationships/hyperlink" Target="http://www.mouser.com/search/ProductDetail.aspx?R=1456virtualkey53400000virtualkey534-1456" TargetMode="External" /><Relationship Id="rId4" Type="http://schemas.openxmlformats.org/officeDocument/2006/relationships/hyperlink" Target="http://www.mouser.com/search/ProductDetail.aspx?R=112AXvirtualkey50210000virtualkey502-112AX"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87"/>
  <sheetViews>
    <sheetView tabSelected="1" workbookViewId="0" topLeftCell="A1">
      <selection activeCell="A1" sqref="A1"/>
    </sheetView>
  </sheetViews>
  <sheetFormatPr defaultColWidth="9.140625" defaultRowHeight="12.75"/>
  <cols>
    <col min="1" max="1" width="27.8515625" style="0" customWidth="1"/>
    <col min="2" max="2" width="18.00390625" style="12" customWidth="1"/>
    <col min="3" max="3" width="23.7109375" style="2" customWidth="1"/>
    <col min="4" max="4" width="22.00390625" style="10" customWidth="1"/>
    <col min="5" max="5" width="8.00390625" style="0" customWidth="1"/>
    <col min="6" max="6" width="6.00390625" style="0" customWidth="1"/>
    <col min="7" max="7" width="8.140625" style="3" customWidth="1"/>
    <col min="8" max="8" width="9.421875" style="27" customWidth="1"/>
    <col min="9" max="9" width="8.140625" style="3" customWidth="1"/>
    <col min="10" max="10" width="8.140625" style="27" customWidth="1"/>
    <col min="11" max="11" width="8.140625" style="3" customWidth="1"/>
    <col min="12" max="12" width="48.140625" style="8" customWidth="1"/>
  </cols>
  <sheetData>
    <row r="1" spans="1:13" ht="12">
      <c r="A1" t="s">
        <v>0</v>
      </c>
      <c r="B1" s="12" t="s">
        <v>3</v>
      </c>
      <c r="C1" s="2" t="s">
        <v>9</v>
      </c>
      <c r="D1" s="10" t="s">
        <v>12</v>
      </c>
      <c r="E1" t="s">
        <v>11</v>
      </c>
      <c r="F1" t="s">
        <v>7</v>
      </c>
      <c r="G1" s="3" t="s">
        <v>13</v>
      </c>
      <c r="H1" s="27" t="s">
        <v>297</v>
      </c>
      <c r="I1" s="3" t="s">
        <v>54</v>
      </c>
      <c r="L1" s="8" t="s">
        <v>4</v>
      </c>
      <c r="M1" t="s">
        <v>25</v>
      </c>
    </row>
    <row r="2" ht="12">
      <c r="A2" t="s">
        <v>267</v>
      </c>
    </row>
    <row r="3" ht="12">
      <c r="A3" t="s">
        <v>272</v>
      </c>
    </row>
    <row r="4" ht="12">
      <c r="A4" t="s">
        <v>274</v>
      </c>
    </row>
    <row r="5" spans="1:12" s="5" customFormat="1" ht="12.75">
      <c r="A5" s="4" t="s">
        <v>24</v>
      </c>
      <c r="B5" s="13"/>
      <c r="C5" s="6"/>
      <c r="D5" s="11"/>
      <c r="G5" s="7"/>
      <c r="H5" s="28"/>
      <c r="I5" s="7"/>
      <c r="J5" s="28"/>
      <c r="K5" s="7"/>
      <c r="L5" s="9"/>
    </row>
    <row r="6" spans="1:12" s="14" customFormat="1" ht="21" customHeight="1">
      <c r="A6" s="24" t="s">
        <v>41</v>
      </c>
      <c r="B6" s="20"/>
      <c r="C6" s="21"/>
      <c r="D6" s="22"/>
      <c r="G6" s="15"/>
      <c r="H6" s="29"/>
      <c r="I6" s="15"/>
      <c r="J6" s="29"/>
      <c r="K6" s="15"/>
      <c r="L6" s="17" t="s">
        <v>42</v>
      </c>
    </row>
    <row r="7" spans="1:12" s="14" customFormat="1" ht="12">
      <c r="A7" s="56" t="s">
        <v>139</v>
      </c>
      <c r="B7" s="12" t="s">
        <v>2</v>
      </c>
      <c r="C7" s="2" t="s">
        <v>10</v>
      </c>
      <c r="D7" s="11" t="s">
        <v>140</v>
      </c>
      <c r="E7" s="14">
        <v>1</v>
      </c>
      <c r="F7" s="14">
        <v>1</v>
      </c>
      <c r="G7" s="15">
        <v>0.09</v>
      </c>
      <c r="H7" s="57">
        <v>2</v>
      </c>
      <c r="I7" s="3">
        <f>PRODUCT(H7,G7)</f>
        <v>0.18</v>
      </c>
      <c r="J7" s="29">
        <v>5</v>
      </c>
      <c r="K7" s="3">
        <f>PRODUCT(J7,G7)</f>
        <v>0.44999999999999996</v>
      </c>
      <c r="L7" s="17"/>
    </row>
    <row r="8" spans="1:12" s="14" customFormat="1" ht="12">
      <c r="A8" s="56" t="s">
        <v>152</v>
      </c>
      <c r="B8" s="12" t="s">
        <v>2</v>
      </c>
      <c r="C8" s="2" t="s">
        <v>10</v>
      </c>
      <c r="D8" s="11" t="s">
        <v>223</v>
      </c>
      <c r="E8" s="14">
        <v>1</v>
      </c>
      <c r="F8" s="14">
        <v>1</v>
      </c>
      <c r="G8" s="15">
        <v>0.09</v>
      </c>
      <c r="H8" s="57">
        <v>8</v>
      </c>
      <c r="I8" s="3">
        <f>PRODUCT(H8,G8)</f>
        <v>0.72</v>
      </c>
      <c r="J8" s="29">
        <v>10</v>
      </c>
      <c r="K8" s="3">
        <f>PRODUCT(J8,G8)</f>
        <v>0.8999999999999999</v>
      </c>
      <c r="L8" s="17"/>
    </row>
    <row r="9" spans="1:12" s="14" customFormat="1" ht="12">
      <c r="A9" s="56" t="s">
        <v>153</v>
      </c>
      <c r="B9" s="12" t="s">
        <v>2</v>
      </c>
      <c r="C9" s="2" t="s">
        <v>10</v>
      </c>
      <c r="D9" s="11" t="s">
        <v>224</v>
      </c>
      <c r="E9" s="14">
        <v>1</v>
      </c>
      <c r="F9" s="14">
        <v>1</v>
      </c>
      <c r="G9" s="15">
        <v>0.09</v>
      </c>
      <c r="H9" s="57">
        <v>2</v>
      </c>
      <c r="I9" s="3">
        <f>PRODUCT(H9,G9)</f>
        <v>0.18</v>
      </c>
      <c r="J9" s="29">
        <v>5</v>
      </c>
      <c r="K9" s="3">
        <f>PRODUCT(J9,G9)</f>
        <v>0.44999999999999996</v>
      </c>
      <c r="L9" s="17"/>
    </row>
    <row r="10" spans="1:13" ht="12">
      <c r="A10" s="52" t="s">
        <v>1</v>
      </c>
      <c r="B10" s="12" t="s">
        <v>2</v>
      </c>
      <c r="C10" s="2" t="s">
        <v>10</v>
      </c>
      <c r="D10" s="11" t="s">
        <v>6</v>
      </c>
      <c r="E10">
        <v>1</v>
      </c>
      <c r="F10">
        <v>1</v>
      </c>
      <c r="G10" s="15">
        <v>0.09</v>
      </c>
      <c r="H10" s="57">
        <v>2</v>
      </c>
      <c r="I10" s="3">
        <f aca="true" t="shared" si="0" ref="I10:I23">PRODUCT(H10,G10)</f>
        <v>0.18</v>
      </c>
      <c r="J10" s="41" t="s">
        <v>95</v>
      </c>
      <c r="K10" s="3">
        <f>PRODUCT(J10,0)</f>
        <v>0</v>
      </c>
      <c r="M10" s="16"/>
    </row>
    <row r="11" spans="1:13" ht="12">
      <c r="A11" s="52" t="s">
        <v>225</v>
      </c>
      <c r="B11" s="12" t="s">
        <v>2</v>
      </c>
      <c r="C11" s="2" t="s">
        <v>10</v>
      </c>
      <c r="D11" s="11" t="s">
        <v>226</v>
      </c>
      <c r="E11">
        <v>1</v>
      </c>
      <c r="F11">
        <v>1</v>
      </c>
      <c r="G11" s="3">
        <v>0.09</v>
      </c>
      <c r="H11" s="57">
        <v>1</v>
      </c>
      <c r="I11" s="3">
        <f>PRODUCT(H11,G11)</f>
        <v>0.09</v>
      </c>
      <c r="J11" s="27">
        <v>5</v>
      </c>
      <c r="K11" s="3">
        <f>PRODUCT(J11,G11)</f>
        <v>0.44999999999999996</v>
      </c>
      <c r="M11" s="16"/>
    </row>
    <row r="12" spans="1:13" ht="12">
      <c r="A12" s="52" t="s">
        <v>88</v>
      </c>
      <c r="B12" s="12" t="s">
        <v>2</v>
      </c>
      <c r="C12" s="2" t="s">
        <v>10</v>
      </c>
      <c r="D12" s="11" t="s">
        <v>97</v>
      </c>
      <c r="E12">
        <v>1</v>
      </c>
      <c r="F12">
        <v>1</v>
      </c>
      <c r="G12" s="3">
        <v>0.09</v>
      </c>
      <c r="H12" s="57">
        <v>1</v>
      </c>
      <c r="I12" s="3">
        <f t="shared" si="0"/>
        <v>0.09</v>
      </c>
      <c r="J12" s="41" t="s">
        <v>95</v>
      </c>
      <c r="K12" s="3">
        <f>PRODUCT(J12,0)</f>
        <v>0</v>
      </c>
      <c r="M12" s="16"/>
    </row>
    <row r="13" spans="1:13" ht="12">
      <c r="A13" s="52" t="s">
        <v>89</v>
      </c>
      <c r="B13" s="12" t="s">
        <v>2</v>
      </c>
      <c r="C13" s="2" t="s">
        <v>10</v>
      </c>
      <c r="D13" s="11" t="s">
        <v>98</v>
      </c>
      <c r="E13">
        <v>1</v>
      </c>
      <c r="F13">
        <v>1</v>
      </c>
      <c r="G13" s="3">
        <v>0.09</v>
      </c>
      <c r="H13" s="57">
        <v>3</v>
      </c>
      <c r="I13" s="3">
        <f t="shared" si="0"/>
        <v>0.27</v>
      </c>
      <c r="J13" s="27">
        <v>5</v>
      </c>
      <c r="K13" s="3">
        <f aca="true" t="shared" si="1" ref="K13:K19">PRODUCT(J13,G13)</f>
        <v>0.44999999999999996</v>
      </c>
      <c r="M13" s="16"/>
    </row>
    <row r="14" spans="1:13" ht="12">
      <c r="A14" s="52" t="s">
        <v>229</v>
      </c>
      <c r="B14" s="12" t="s">
        <v>2</v>
      </c>
      <c r="C14" s="2" t="s">
        <v>10</v>
      </c>
      <c r="D14" s="11" t="s">
        <v>230</v>
      </c>
      <c r="E14">
        <v>1</v>
      </c>
      <c r="F14">
        <v>1</v>
      </c>
      <c r="G14" s="3">
        <v>0.09</v>
      </c>
      <c r="H14" s="57">
        <v>4</v>
      </c>
      <c r="I14" s="3">
        <f t="shared" si="0"/>
        <v>0.36</v>
      </c>
      <c r="J14" s="27">
        <v>5</v>
      </c>
      <c r="K14" s="3">
        <f t="shared" si="1"/>
        <v>0.44999999999999996</v>
      </c>
      <c r="M14" s="16"/>
    </row>
    <row r="15" spans="1:13" ht="12">
      <c r="A15" s="52" t="s">
        <v>227</v>
      </c>
      <c r="B15" s="12" t="s">
        <v>2</v>
      </c>
      <c r="C15" s="2" t="s">
        <v>10</v>
      </c>
      <c r="D15" s="11" t="s">
        <v>228</v>
      </c>
      <c r="E15">
        <v>1</v>
      </c>
      <c r="F15">
        <v>1</v>
      </c>
      <c r="G15" s="3">
        <v>0.09</v>
      </c>
      <c r="H15" s="57">
        <v>3</v>
      </c>
      <c r="I15" s="3">
        <f>PRODUCT(H15,G15)</f>
        <v>0.27</v>
      </c>
      <c r="J15" s="27">
        <v>5</v>
      </c>
      <c r="K15" s="3">
        <f t="shared" si="1"/>
        <v>0.44999999999999996</v>
      </c>
      <c r="M15" s="16"/>
    </row>
    <row r="16" spans="1:13" ht="12">
      <c r="A16" s="52" t="s">
        <v>141</v>
      </c>
      <c r="B16" s="12" t="s">
        <v>2</v>
      </c>
      <c r="C16" s="2" t="s">
        <v>10</v>
      </c>
      <c r="D16" s="11" t="s">
        <v>142</v>
      </c>
      <c r="E16">
        <v>1</v>
      </c>
      <c r="F16">
        <v>1</v>
      </c>
      <c r="G16" s="3">
        <v>0.09</v>
      </c>
      <c r="H16" s="57">
        <v>10</v>
      </c>
      <c r="I16" s="3">
        <f t="shared" si="0"/>
        <v>0.8999999999999999</v>
      </c>
      <c r="J16" s="27">
        <v>15</v>
      </c>
      <c r="K16" s="3">
        <f t="shared" si="1"/>
        <v>1.3499999999999999</v>
      </c>
      <c r="M16" s="16"/>
    </row>
    <row r="17" spans="1:13" ht="12">
      <c r="A17" s="52" t="s">
        <v>231</v>
      </c>
      <c r="B17" s="12" t="s">
        <v>2</v>
      </c>
      <c r="C17" s="2" t="s">
        <v>10</v>
      </c>
      <c r="D17" s="11" t="s">
        <v>233</v>
      </c>
      <c r="E17">
        <v>1</v>
      </c>
      <c r="F17">
        <v>1</v>
      </c>
      <c r="G17" s="3">
        <v>0.09</v>
      </c>
      <c r="H17" s="57">
        <v>4</v>
      </c>
      <c r="I17" s="3">
        <f>PRODUCT(H17,G17)</f>
        <v>0.36</v>
      </c>
      <c r="J17" s="27">
        <v>5</v>
      </c>
      <c r="K17" s="3">
        <f t="shared" si="1"/>
        <v>0.44999999999999996</v>
      </c>
      <c r="M17" s="16"/>
    </row>
    <row r="18" spans="1:13" ht="12">
      <c r="A18" s="52" t="s">
        <v>232</v>
      </c>
      <c r="B18" s="12" t="s">
        <v>2</v>
      </c>
      <c r="C18" s="2" t="s">
        <v>10</v>
      </c>
      <c r="D18" s="11" t="s">
        <v>234</v>
      </c>
      <c r="E18">
        <v>1</v>
      </c>
      <c r="F18">
        <v>1</v>
      </c>
      <c r="G18" s="3">
        <v>0.09</v>
      </c>
      <c r="H18" s="57">
        <v>4</v>
      </c>
      <c r="I18" s="3">
        <f>PRODUCT(H18,G18)</f>
        <v>0.36</v>
      </c>
      <c r="J18" s="27">
        <v>5</v>
      </c>
      <c r="K18" s="3">
        <f t="shared" si="1"/>
        <v>0.44999999999999996</v>
      </c>
      <c r="M18" s="16"/>
    </row>
    <row r="19" spans="1:13" ht="12">
      <c r="A19" s="52" t="s">
        <v>60</v>
      </c>
      <c r="B19" s="12" t="s">
        <v>2</v>
      </c>
      <c r="C19" s="2" t="s">
        <v>10</v>
      </c>
      <c r="D19" s="11" t="s">
        <v>61</v>
      </c>
      <c r="E19">
        <v>1</v>
      </c>
      <c r="F19">
        <v>1</v>
      </c>
      <c r="G19" s="3">
        <v>0.09</v>
      </c>
      <c r="H19" s="57">
        <v>4</v>
      </c>
      <c r="I19" s="3">
        <f t="shared" si="0"/>
        <v>0.36</v>
      </c>
      <c r="J19" s="27">
        <v>5</v>
      </c>
      <c r="K19" s="3">
        <f t="shared" si="1"/>
        <v>0.44999999999999996</v>
      </c>
      <c r="M19" s="16"/>
    </row>
    <row r="20" spans="1:13" ht="12">
      <c r="A20" s="52" t="s">
        <v>90</v>
      </c>
      <c r="B20" s="12" t="s">
        <v>2</v>
      </c>
      <c r="C20" s="2" t="s">
        <v>10</v>
      </c>
      <c r="D20" s="11" t="s">
        <v>99</v>
      </c>
      <c r="E20">
        <v>1</v>
      </c>
      <c r="F20">
        <v>1</v>
      </c>
      <c r="G20" s="3">
        <v>0.09</v>
      </c>
      <c r="H20" s="57">
        <v>52</v>
      </c>
      <c r="I20" s="3">
        <f t="shared" si="0"/>
        <v>4.68</v>
      </c>
      <c r="J20" s="29">
        <v>200</v>
      </c>
      <c r="K20" s="3">
        <f>PRODUCT(J20,0.02)</f>
        <v>4</v>
      </c>
      <c r="L20" s="8" t="s">
        <v>149</v>
      </c>
      <c r="M20" s="16"/>
    </row>
    <row r="21" spans="1:13" ht="12">
      <c r="A21" s="52" t="s">
        <v>154</v>
      </c>
      <c r="B21" s="12" t="s">
        <v>2</v>
      </c>
      <c r="C21" s="2" t="s">
        <v>10</v>
      </c>
      <c r="D21" s="11" t="s">
        <v>235</v>
      </c>
      <c r="E21">
        <v>1</v>
      </c>
      <c r="F21">
        <v>1</v>
      </c>
      <c r="G21" s="3">
        <v>0.09</v>
      </c>
      <c r="H21" s="57">
        <v>4</v>
      </c>
      <c r="I21" s="3">
        <f>PRODUCT(H21,0.02)</f>
        <v>0.08</v>
      </c>
      <c r="J21" s="29">
        <v>5</v>
      </c>
      <c r="K21" s="3">
        <f>PRODUCT(J21,G21)</f>
        <v>0.44999999999999996</v>
      </c>
      <c r="M21" s="16"/>
    </row>
    <row r="22" spans="1:13" ht="12">
      <c r="A22" s="52" t="s">
        <v>143</v>
      </c>
      <c r="B22" s="12" t="s">
        <v>2</v>
      </c>
      <c r="C22" s="2" t="s">
        <v>10</v>
      </c>
      <c r="D22" s="11" t="s">
        <v>144</v>
      </c>
      <c r="E22">
        <v>1</v>
      </c>
      <c r="F22">
        <v>1</v>
      </c>
      <c r="G22" s="3">
        <v>0.09</v>
      </c>
      <c r="H22" s="57">
        <v>3</v>
      </c>
      <c r="I22" s="3">
        <f>PRODUCT(H22,G22)</f>
        <v>0.27</v>
      </c>
      <c r="J22" s="27">
        <v>5</v>
      </c>
      <c r="K22" s="3">
        <f>PRODUCT(J22,G22)</f>
        <v>0.44999999999999996</v>
      </c>
      <c r="M22" s="16"/>
    </row>
    <row r="23" spans="1:13" ht="12">
      <c r="A23" s="52" t="s">
        <v>91</v>
      </c>
      <c r="B23" s="12" t="s">
        <v>2</v>
      </c>
      <c r="C23" s="2" t="s">
        <v>10</v>
      </c>
      <c r="D23" s="11" t="s">
        <v>100</v>
      </c>
      <c r="E23">
        <v>1</v>
      </c>
      <c r="F23">
        <v>1</v>
      </c>
      <c r="G23" s="3">
        <v>0.09</v>
      </c>
      <c r="H23" s="57">
        <v>8</v>
      </c>
      <c r="I23" s="3">
        <f t="shared" si="0"/>
        <v>0.72</v>
      </c>
      <c r="J23" s="41" t="s">
        <v>95</v>
      </c>
      <c r="K23" s="3">
        <f>PRODUCT(0)</f>
        <v>0</v>
      </c>
      <c r="L23" s="8" t="s">
        <v>149</v>
      </c>
      <c r="M23" s="16"/>
    </row>
    <row r="24" spans="1:13" ht="12">
      <c r="A24" s="52" t="s">
        <v>146</v>
      </c>
      <c r="B24" s="12" t="s">
        <v>2</v>
      </c>
      <c r="C24" s="2" t="s">
        <v>10</v>
      </c>
      <c r="D24" s="11" t="s">
        <v>145</v>
      </c>
      <c r="E24">
        <v>1</v>
      </c>
      <c r="F24">
        <v>1</v>
      </c>
      <c r="G24" s="3">
        <v>0.09</v>
      </c>
      <c r="H24" s="57">
        <v>1</v>
      </c>
      <c r="I24" s="3">
        <f aca="true" t="shared" si="2" ref="I24:I39">PRODUCT(H24,G24)</f>
        <v>0.09</v>
      </c>
      <c r="J24" s="27">
        <v>5</v>
      </c>
      <c r="K24" s="3">
        <f>PRODUCT(J24,G24)</f>
        <v>0.44999999999999996</v>
      </c>
      <c r="M24" s="16"/>
    </row>
    <row r="25" spans="1:13" ht="12">
      <c r="A25" s="52" t="s">
        <v>56</v>
      </c>
      <c r="B25" s="12" t="s">
        <v>2</v>
      </c>
      <c r="C25" s="2" t="s">
        <v>10</v>
      </c>
      <c r="D25" s="11" t="s">
        <v>62</v>
      </c>
      <c r="E25">
        <v>1</v>
      </c>
      <c r="F25">
        <v>1</v>
      </c>
      <c r="G25" s="3">
        <v>0.09</v>
      </c>
      <c r="H25" s="57">
        <v>1</v>
      </c>
      <c r="I25" s="3">
        <f t="shared" si="2"/>
        <v>0.09</v>
      </c>
      <c r="J25" s="41" t="s">
        <v>95</v>
      </c>
      <c r="K25" s="3">
        <f>PRODUCT(J25,0)</f>
        <v>0</v>
      </c>
      <c r="M25" s="16"/>
    </row>
    <row r="26" spans="1:13" ht="12">
      <c r="A26" s="52" t="s">
        <v>155</v>
      </c>
      <c r="B26" s="12" t="s">
        <v>2</v>
      </c>
      <c r="C26" s="2" t="s">
        <v>10</v>
      </c>
      <c r="D26" s="11" t="s">
        <v>236</v>
      </c>
      <c r="E26">
        <v>1</v>
      </c>
      <c r="F26">
        <v>1</v>
      </c>
      <c r="G26" s="3">
        <v>0.09</v>
      </c>
      <c r="H26" s="57">
        <v>1</v>
      </c>
      <c r="I26" s="3">
        <f t="shared" si="2"/>
        <v>0.09</v>
      </c>
      <c r="J26" s="27">
        <v>5</v>
      </c>
      <c r="K26" s="3">
        <f aca="true" t="shared" si="3" ref="K26:K31">PRODUCT(J26,G26)</f>
        <v>0.44999999999999996</v>
      </c>
      <c r="M26" s="16"/>
    </row>
    <row r="27" spans="1:13" ht="12">
      <c r="A27" s="52" t="s">
        <v>156</v>
      </c>
      <c r="B27" s="12" t="s">
        <v>2</v>
      </c>
      <c r="C27" s="2" t="s">
        <v>10</v>
      </c>
      <c r="D27" s="11" t="s">
        <v>237</v>
      </c>
      <c r="E27">
        <v>1</v>
      </c>
      <c r="F27">
        <v>1</v>
      </c>
      <c r="G27" s="3">
        <v>0.09</v>
      </c>
      <c r="H27" s="57">
        <v>3</v>
      </c>
      <c r="I27" s="3">
        <f t="shared" si="2"/>
        <v>0.27</v>
      </c>
      <c r="J27" s="27">
        <v>5</v>
      </c>
      <c r="K27" s="3">
        <f t="shared" si="3"/>
        <v>0.44999999999999996</v>
      </c>
      <c r="M27" s="16"/>
    </row>
    <row r="28" spans="1:13" ht="12">
      <c r="A28" s="52" t="s">
        <v>157</v>
      </c>
      <c r="B28" s="12" t="s">
        <v>2</v>
      </c>
      <c r="C28" s="2" t="s">
        <v>10</v>
      </c>
      <c r="D28" s="11" t="s">
        <v>238</v>
      </c>
      <c r="E28">
        <v>1</v>
      </c>
      <c r="F28">
        <v>1</v>
      </c>
      <c r="G28" s="3">
        <v>0.09</v>
      </c>
      <c r="H28" s="57">
        <v>2</v>
      </c>
      <c r="I28" s="3">
        <f t="shared" si="2"/>
        <v>0.18</v>
      </c>
      <c r="J28" s="27">
        <v>5</v>
      </c>
      <c r="K28" s="3">
        <f t="shared" si="3"/>
        <v>0.44999999999999996</v>
      </c>
      <c r="M28" s="16"/>
    </row>
    <row r="29" spans="1:13" ht="12">
      <c r="A29" s="52" t="s">
        <v>158</v>
      </c>
      <c r="B29" s="12" t="s">
        <v>2</v>
      </c>
      <c r="C29" s="2" t="s">
        <v>10</v>
      </c>
      <c r="D29" s="11" t="s">
        <v>239</v>
      </c>
      <c r="E29">
        <v>1</v>
      </c>
      <c r="F29">
        <v>1</v>
      </c>
      <c r="G29" s="3">
        <v>0.09</v>
      </c>
      <c r="H29" s="57">
        <v>1</v>
      </c>
      <c r="I29" s="3">
        <f t="shared" si="2"/>
        <v>0.09</v>
      </c>
      <c r="J29" s="27">
        <v>5</v>
      </c>
      <c r="K29" s="3">
        <f t="shared" si="3"/>
        <v>0.44999999999999996</v>
      </c>
      <c r="M29" s="16"/>
    </row>
    <row r="30" spans="1:13" ht="12">
      <c r="A30" s="52" t="s">
        <v>159</v>
      </c>
      <c r="B30" s="12" t="s">
        <v>2</v>
      </c>
      <c r="C30" s="2" t="s">
        <v>10</v>
      </c>
      <c r="D30" s="11" t="s">
        <v>240</v>
      </c>
      <c r="E30">
        <v>1</v>
      </c>
      <c r="F30">
        <v>1</v>
      </c>
      <c r="G30" s="3">
        <v>0.09</v>
      </c>
      <c r="H30" s="57">
        <v>9</v>
      </c>
      <c r="I30" s="3">
        <f t="shared" si="2"/>
        <v>0.8099999999999999</v>
      </c>
      <c r="J30" s="27">
        <v>10</v>
      </c>
      <c r="K30" s="3">
        <f t="shared" si="3"/>
        <v>0.8999999999999999</v>
      </c>
      <c r="M30" s="16"/>
    </row>
    <row r="31" spans="1:13" ht="12">
      <c r="A31" s="52" t="s">
        <v>160</v>
      </c>
      <c r="B31" s="12" t="s">
        <v>2</v>
      </c>
      <c r="C31" s="2" t="s">
        <v>10</v>
      </c>
      <c r="D31" s="11" t="s">
        <v>241</v>
      </c>
      <c r="E31">
        <v>1</v>
      </c>
      <c r="F31">
        <v>1</v>
      </c>
      <c r="G31" s="3">
        <v>0.09</v>
      </c>
      <c r="H31" s="57">
        <v>1</v>
      </c>
      <c r="I31" s="3">
        <f t="shared" si="2"/>
        <v>0.09</v>
      </c>
      <c r="J31" s="27">
        <v>5</v>
      </c>
      <c r="K31" s="3">
        <f t="shared" si="3"/>
        <v>0.44999999999999996</v>
      </c>
      <c r="M31" s="16"/>
    </row>
    <row r="32" spans="1:13" ht="12">
      <c r="A32" s="52" t="s">
        <v>163</v>
      </c>
      <c r="B32" s="12" t="s">
        <v>2</v>
      </c>
      <c r="C32" s="2" t="s">
        <v>10</v>
      </c>
      <c r="D32" s="11" t="s">
        <v>8</v>
      </c>
      <c r="E32">
        <v>1</v>
      </c>
      <c r="F32">
        <v>1</v>
      </c>
      <c r="G32" s="3">
        <v>0.09</v>
      </c>
      <c r="H32" s="57">
        <v>10</v>
      </c>
      <c r="I32" s="3">
        <f t="shared" si="2"/>
        <v>0.8999999999999999</v>
      </c>
      <c r="J32" s="41" t="s">
        <v>95</v>
      </c>
      <c r="K32" s="3">
        <f>PRODUCT(J32,0)</f>
        <v>0</v>
      </c>
      <c r="M32" s="16"/>
    </row>
    <row r="33" spans="1:13" ht="12">
      <c r="A33" s="52" t="s">
        <v>162</v>
      </c>
      <c r="B33" s="12" t="s">
        <v>2</v>
      </c>
      <c r="C33" s="2" t="s">
        <v>10</v>
      </c>
      <c r="D33" s="11" t="s">
        <v>242</v>
      </c>
      <c r="E33">
        <v>1</v>
      </c>
      <c r="F33">
        <v>1</v>
      </c>
      <c r="G33" s="3">
        <v>0.09</v>
      </c>
      <c r="H33" s="57">
        <v>1</v>
      </c>
      <c r="I33" s="3">
        <f t="shared" si="2"/>
        <v>0.09</v>
      </c>
      <c r="J33" s="29">
        <v>5</v>
      </c>
      <c r="K33" s="3">
        <f aca="true" t="shared" si="4" ref="K33:K39">PRODUCT(J33,G33)</f>
        <v>0.44999999999999996</v>
      </c>
      <c r="M33" s="16"/>
    </row>
    <row r="34" spans="1:13" ht="12">
      <c r="A34" s="52" t="s">
        <v>243</v>
      </c>
      <c r="B34" s="12" t="s">
        <v>2</v>
      </c>
      <c r="C34" s="2" t="s">
        <v>10</v>
      </c>
      <c r="D34" s="11" t="s">
        <v>147</v>
      </c>
      <c r="E34">
        <v>1</v>
      </c>
      <c r="F34">
        <v>1</v>
      </c>
      <c r="G34" s="3">
        <v>0.09</v>
      </c>
      <c r="H34" s="57">
        <v>1</v>
      </c>
      <c r="I34" s="3">
        <f t="shared" si="2"/>
        <v>0.09</v>
      </c>
      <c r="J34" s="29">
        <v>5</v>
      </c>
      <c r="K34" s="3">
        <f t="shared" si="4"/>
        <v>0.44999999999999996</v>
      </c>
      <c r="M34" s="16"/>
    </row>
    <row r="35" spans="1:13" ht="12">
      <c r="A35" s="52" t="s">
        <v>164</v>
      </c>
      <c r="B35" s="12" t="s">
        <v>2</v>
      </c>
      <c r="C35" s="2" t="s">
        <v>10</v>
      </c>
      <c r="D35" s="11" t="s">
        <v>244</v>
      </c>
      <c r="E35">
        <v>1</v>
      </c>
      <c r="F35">
        <v>1</v>
      </c>
      <c r="G35" s="3">
        <v>0.09</v>
      </c>
      <c r="H35" s="57">
        <v>10</v>
      </c>
      <c r="I35" s="3">
        <f t="shared" si="2"/>
        <v>0.8999999999999999</v>
      </c>
      <c r="J35" s="27">
        <v>10</v>
      </c>
      <c r="K35" s="3">
        <f t="shared" si="4"/>
        <v>0.8999999999999999</v>
      </c>
      <c r="M35" s="16"/>
    </row>
    <row r="36" spans="1:13" ht="12">
      <c r="A36" s="52" t="s">
        <v>245</v>
      </c>
      <c r="B36" s="12" t="s">
        <v>2</v>
      </c>
      <c r="C36" s="2" t="s">
        <v>10</v>
      </c>
      <c r="D36" s="11" t="s">
        <v>246</v>
      </c>
      <c r="E36">
        <v>1</v>
      </c>
      <c r="F36">
        <v>1</v>
      </c>
      <c r="G36" s="3">
        <v>0.09</v>
      </c>
      <c r="H36" s="57">
        <v>12</v>
      </c>
      <c r="I36" s="3">
        <f t="shared" si="2"/>
        <v>1.08</v>
      </c>
      <c r="J36" s="27">
        <v>15</v>
      </c>
      <c r="K36" s="3">
        <f t="shared" si="4"/>
        <v>1.3499999999999999</v>
      </c>
      <c r="M36" s="16"/>
    </row>
    <row r="37" spans="1:13" ht="12">
      <c r="A37" s="52" t="s">
        <v>247</v>
      </c>
      <c r="B37" s="12" t="s">
        <v>2</v>
      </c>
      <c r="C37" s="2" t="s">
        <v>10</v>
      </c>
      <c r="D37" s="11" t="s">
        <v>248</v>
      </c>
      <c r="E37">
        <v>1</v>
      </c>
      <c r="F37">
        <v>1</v>
      </c>
      <c r="G37" s="3">
        <v>0.09</v>
      </c>
      <c r="H37" s="57">
        <v>9</v>
      </c>
      <c r="I37" s="3">
        <f t="shared" si="2"/>
        <v>0.8099999999999999</v>
      </c>
      <c r="J37" s="27">
        <v>10</v>
      </c>
      <c r="K37" s="3">
        <f t="shared" si="4"/>
        <v>0.8999999999999999</v>
      </c>
      <c r="M37" s="16"/>
    </row>
    <row r="38" spans="1:13" ht="12">
      <c r="A38" s="52" t="s">
        <v>249</v>
      </c>
      <c r="B38" s="12" t="s">
        <v>2</v>
      </c>
      <c r="C38" s="2" t="s">
        <v>10</v>
      </c>
      <c r="D38" s="11" t="s">
        <v>250</v>
      </c>
      <c r="E38">
        <v>1</v>
      </c>
      <c r="F38">
        <v>1</v>
      </c>
      <c r="G38" s="3">
        <v>0.09</v>
      </c>
      <c r="H38" s="57">
        <v>8</v>
      </c>
      <c r="I38" s="3">
        <f t="shared" si="2"/>
        <v>0.72</v>
      </c>
      <c r="J38" s="27">
        <v>10</v>
      </c>
      <c r="K38" s="3">
        <f t="shared" si="4"/>
        <v>0.8999999999999999</v>
      </c>
      <c r="M38" s="16"/>
    </row>
    <row r="39" spans="1:13" ht="12">
      <c r="A39" s="52" t="s">
        <v>251</v>
      </c>
      <c r="B39" s="12" t="s">
        <v>2</v>
      </c>
      <c r="C39" s="2" t="s">
        <v>10</v>
      </c>
      <c r="D39" s="11" t="s">
        <v>252</v>
      </c>
      <c r="E39">
        <v>1</v>
      </c>
      <c r="F39">
        <v>1</v>
      </c>
      <c r="G39" s="3">
        <v>0.09</v>
      </c>
      <c r="H39" s="57">
        <v>1</v>
      </c>
      <c r="I39" s="3">
        <f t="shared" si="2"/>
        <v>0.09</v>
      </c>
      <c r="J39" s="27">
        <v>5</v>
      </c>
      <c r="K39" s="3">
        <f t="shared" si="4"/>
        <v>0.44999999999999996</v>
      </c>
      <c r="M39" s="16"/>
    </row>
    <row r="40" spans="1:13" s="14" customFormat="1" ht="21" customHeight="1">
      <c r="A40" s="19" t="s">
        <v>165</v>
      </c>
      <c r="B40" s="20"/>
      <c r="C40" s="21"/>
      <c r="D40" s="22"/>
      <c r="G40" s="15"/>
      <c r="H40" s="42"/>
      <c r="I40" s="15"/>
      <c r="J40" s="29"/>
      <c r="K40" s="15"/>
      <c r="L40" s="17"/>
      <c r="M40" s="18"/>
    </row>
    <row r="41" spans="1:13" s="14" customFormat="1" ht="12">
      <c r="A41" s="52" t="s">
        <v>166</v>
      </c>
      <c r="B41" s="12" t="s">
        <v>2</v>
      </c>
      <c r="C41" s="21" t="s">
        <v>167</v>
      </c>
      <c r="D41" s="33" t="s">
        <v>168</v>
      </c>
      <c r="E41" s="14">
        <v>1</v>
      </c>
      <c r="F41" s="14">
        <v>1</v>
      </c>
      <c r="G41" s="15">
        <v>0.23</v>
      </c>
      <c r="H41" s="42">
        <v>40</v>
      </c>
      <c r="I41" s="3">
        <f>PRODUCT(H41,G41)</f>
        <v>9.200000000000001</v>
      </c>
      <c r="J41" s="27">
        <v>45</v>
      </c>
      <c r="K41" s="3">
        <f>PRODUCT(J41,0.19)</f>
        <v>8.55</v>
      </c>
      <c r="L41" s="17"/>
      <c r="M41" s="18" t="s">
        <v>169</v>
      </c>
    </row>
    <row r="42" spans="2:13" s="14" customFormat="1" ht="12">
      <c r="B42" s="20"/>
      <c r="C42" s="21"/>
      <c r="D42" s="22"/>
      <c r="G42" s="15"/>
      <c r="H42" s="42"/>
      <c r="I42" s="15"/>
      <c r="J42" s="29"/>
      <c r="K42" s="15"/>
      <c r="L42" s="17"/>
      <c r="M42" s="18"/>
    </row>
    <row r="43" spans="1:12" s="14" customFormat="1" ht="12">
      <c r="A43" s="30"/>
      <c r="B43" s="20"/>
      <c r="C43" s="21"/>
      <c r="D43" s="25"/>
      <c r="G43" s="15"/>
      <c r="H43" s="29"/>
      <c r="I43" s="15"/>
      <c r="J43" s="29"/>
      <c r="K43" s="15"/>
      <c r="L43" s="17"/>
    </row>
    <row r="44" spans="1:12" s="26" customFormat="1" ht="12">
      <c r="A44" s="31" t="s">
        <v>66</v>
      </c>
      <c r="B44" s="34"/>
      <c r="C44" s="35"/>
      <c r="D44" s="36"/>
      <c r="G44" s="37"/>
      <c r="H44" s="37"/>
      <c r="I44" s="37">
        <f>SUM(I7:I43)</f>
        <v>25.660000000000004</v>
      </c>
      <c r="J44" s="38"/>
      <c r="K44" s="37">
        <f>SUM(K7:K43)</f>
        <v>28.749999999999993</v>
      </c>
      <c r="L44" s="39"/>
    </row>
    <row r="45" spans="1:12" s="26" customFormat="1" ht="12">
      <c r="A45" s="31" t="s">
        <v>67</v>
      </c>
      <c r="B45" s="34"/>
      <c r="C45" s="35"/>
      <c r="D45" s="40"/>
      <c r="G45" s="37"/>
      <c r="H45" s="37"/>
      <c r="I45" s="37">
        <f>SUM(I44)</f>
        <v>25.660000000000004</v>
      </c>
      <c r="J45" s="38"/>
      <c r="K45" s="37">
        <f>SUM(K44)</f>
        <v>28.749999999999993</v>
      </c>
      <c r="L45" s="39"/>
    </row>
    <row r="46" spans="1:12" s="14" customFormat="1" ht="12">
      <c r="A46" s="30"/>
      <c r="B46" s="12"/>
      <c r="C46" s="21"/>
      <c r="D46" s="22"/>
      <c r="G46" s="15"/>
      <c r="H46" s="29"/>
      <c r="I46" s="15"/>
      <c r="J46" s="29"/>
      <c r="K46" s="15"/>
      <c r="L46" s="17"/>
    </row>
    <row r="47" spans="1:12" s="5" customFormat="1" ht="12.75">
      <c r="A47" s="4" t="s">
        <v>21</v>
      </c>
      <c r="B47" s="13"/>
      <c r="C47" s="6"/>
      <c r="D47" s="11"/>
      <c r="G47" s="7"/>
      <c r="H47" s="28"/>
      <c r="I47" s="7"/>
      <c r="J47" s="28"/>
      <c r="K47" s="7"/>
      <c r="L47" s="9"/>
    </row>
    <row r="48" spans="1:12" ht="21" customHeight="1">
      <c r="A48" s="1" t="s">
        <v>104</v>
      </c>
      <c r="L48" s="8" t="s">
        <v>43</v>
      </c>
    </row>
    <row r="49" spans="1:13" ht="12">
      <c r="A49" s="45" t="s">
        <v>170</v>
      </c>
      <c r="B49" s="12" t="s">
        <v>2</v>
      </c>
      <c r="C49" s="2" t="s">
        <v>10</v>
      </c>
      <c r="D49" s="33" t="s">
        <v>193</v>
      </c>
      <c r="E49">
        <v>1</v>
      </c>
      <c r="F49">
        <v>1</v>
      </c>
      <c r="G49" s="3">
        <v>0.18</v>
      </c>
      <c r="H49" s="38">
        <v>2</v>
      </c>
      <c r="I49" s="3">
        <f>PRODUCT(H49,G49)</f>
        <v>0.36</v>
      </c>
      <c r="J49" s="27">
        <v>3</v>
      </c>
      <c r="K49" s="3">
        <f>PRODUCT(J49,G49)</f>
        <v>0.54</v>
      </c>
      <c r="M49" t="s">
        <v>192</v>
      </c>
    </row>
    <row r="50" spans="1:11" ht="12">
      <c r="A50" s="45" t="s">
        <v>14</v>
      </c>
      <c r="B50" s="12" t="s">
        <v>2</v>
      </c>
      <c r="C50" s="2" t="s">
        <v>10</v>
      </c>
      <c r="D50" s="33" t="s">
        <v>102</v>
      </c>
      <c r="E50">
        <v>1</v>
      </c>
      <c r="F50">
        <v>1</v>
      </c>
      <c r="G50" s="3">
        <v>0.22</v>
      </c>
      <c r="H50" s="38">
        <v>8</v>
      </c>
      <c r="I50" s="3">
        <f aca="true" t="shared" si="5" ref="I50:I75">PRODUCT(H50,G50)</f>
        <v>1.76</v>
      </c>
      <c r="J50" s="27">
        <v>10</v>
      </c>
      <c r="K50" s="3">
        <f aca="true" t="shared" si="6" ref="K50:K75">PRODUCT(J50,G50)</f>
        <v>2.2</v>
      </c>
    </row>
    <row r="51" spans="1:13" ht="12">
      <c r="A51" s="52" t="s">
        <v>15</v>
      </c>
      <c r="B51" s="12" t="s">
        <v>2</v>
      </c>
      <c r="C51" s="2" t="s">
        <v>10</v>
      </c>
      <c r="D51" s="33" t="s">
        <v>57</v>
      </c>
      <c r="E51">
        <v>1</v>
      </c>
      <c r="F51">
        <v>1</v>
      </c>
      <c r="G51" s="3">
        <v>0.24</v>
      </c>
      <c r="H51" s="38">
        <v>5</v>
      </c>
      <c r="I51" s="3">
        <f t="shared" si="5"/>
        <v>1.2</v>
      </c>
      <c r="J51" s="27">
        <v>6</v>
      </c>
      <c r="K51" s="3">
        <f t="shared" si="6"/>
        <v>1.44</v>
      </c>
      <c r="M51" s="16" t="s">
        <v>63</v>
      </c>
    </row>
    <row r="52" spans="1:13" ht="12">
      <c r="A52" s="52" t="s">
        <v>92</v>
      </c>
      <c r="B52" s="12" t="s">
        <v>2</v>
      </c>
      <c r="C52" s="2" t="s">
        <v>10</v>
      </c>
      <c r="D52" s="33" t="s">
        <v>103</v>
      </c>
      <c r="E52">
        <v>1</v>
      </c>
      <c r="F52">
        <v>1</v>
      </c>
      <c r="G52" s="3">
        <v>0.35</v>
      </c>
      <c r="H52" s="38">
        <v>2</v>
      </c>
      <c r="I52" s="3">
        <f t="shared" si="5"/>
        <v>0.7</v>
      </c>
      <c r="J52" s="27">
        <v>3</v>
      </c>
      <c r="K52" s="3">
        <f t="shared" si="6"/>
        <v>1.0499999999999998</v>
      </c>
      <c r="M52" s="16"/>
    </row>
    <row r="53" spans="1:13" s="14" customFormat="1" ht="21" customHeight="1">
      <c r="A53" s="19" t="s">
        <v>333</v>
      </c>
      <c r="B53" s="20"/>
      <c r="C53" s="21"/>
      <c r="D53" s="25"/>
      <c r="G53" s="15"/>
      <c r="H53" s="29"/>
      <c r="I53" s="15"/>
      <c r="J53" s="29"/>
      <c r="K53" s="15"/>
      <c r="L53" s="17"/>
      <c r="M53" s="18"/>
    </row>
    <row r="54" spans="1:13" s="14" customFormat="1" ht="12">
      <c r="A54" s="52" t="s">
        <v>319</v>
      </c>
      <c r="B54" s="12" t="s">
        <v>300</v>
      </c>
      <c r="C54" s="21" t="s">
        <v>301</v>
      </c>
      <c r="D54" s="67" t="s">
        <v>302</v>
      </c>
      <c r="E54" s="14">
        <v>1</v>
      </c>
      <c r="F54" s="14">
        <v>1</v>
      </c>
      <c r="G54" s="15">
        <v>0.19</v>
      </c>
      <c r="H54" s="38">
        <v>2</v>
      </c>
      <c r="I54" s="3">
        <f t="shared" si="5"/>
        <v>0.38</v>
      </c>
      <c r="J54" s="29">
        <v>3</v>
      </c>
      <c r="K54" s="3">
        <f t="shared" si="6"/>
        <v>0.5700000000000001</v>
      </c>
      <c r="M54" s="18"/>
    </row>
    <row r="55" spans="1:13" s="14" customFormat="1" ht="12">
      <c r="A55" s="52" t="s">
        <v>321</v>
      </c>
      <c r="B55" s="12" t="s">
        <v>300</v>
      </c>
      <c r="C55" s="21" t="s">
        <v>304</v>
      </c>
      <c r="D55" s="67" t="s">
        <v>305</v>
      </c>
      <c r="E55" s="14">
        <v>10</v>
      </c>
      <c r="F55" s="14">
        <v>1</v>
      </c>
      <c r="G55" s="15">
        <v>1.16</v>
      </c>
      <c r="H55" s="38">
        <v>3</v>
      </c>
      <c r="I55" s="3">
        <v>1.16</v>
      </c>
      <c r="J55" s="29">
        <v>1</v>
      </c>
      <c r="K55" s="3">
        <f t="shared" si="6"/>
        <v>1.16</v>
      </c>
      <c r="L55" s="17" t="s">
        <v>306</v>
      </c>
      <c r="M55" s="18"/>
    </row>
    <row r="56" spans="1:13" s="14" customFormat="1" ht="12">
      <c r="A56" s="52" t="s">
        <v>320</v>
      </c>
      <c r="B56" s="12" t="s">
        <v>300</v>
      </c>
      <c r="C56" s="21" t="s">
        <v>301</v>
      </c>
      <c r="D56" s="67" t="s">
        <v>303</v>
      </c>
      <c r="E56" s="14">
        <v>1</v>
      </c>
      <c r="F56" s="14">
        <v>1</v>
      </c>
      <c r="G56" s="15">
        <v>0.19</v>
      </c>
      <c r="H56" s="38">
        <v>2</v>
      </c>
      <c r="I56" s="3">
        <f t="shared" si="5"/>
        <v>0.38</v>
      </c>
      <c r="J56" s="29">
        <v>3</v>
      </c>
      <c r="K56" s="3">
        <f t="shared" si="6"/>
        <v>0.5700000000000001</v>
      </c>
      <c r="L56" s="17"/>
      <c r="M56" s="18"/>
    </row>
    <row r="57" spans="1:13" s="14" customFormat="1" ht="12">
      <c r="A57" s="52" t="s">
        <v>322</v>
      </c>
      <c r="B57" s="12" t="s">
        <v>300</v>
      </c>
      <c r="C57" s="21" t="s">
        <v>304</v>
      </c>
      <c r="D57" s="67" t="s">
        <v>307</v>
      </c>
      <c r="E57" s="14">
        <v>10</v>
      </c>
      <c r="F57" s="14">
        <v>1</v>
      </c>
      <c r="G57" s="15">
        <v>1.16</v>
      </c>
      <c r="H57" s="38">
        <v>2</v>
      </c>
      <c r="I57" s="3">
        <v>1.16</v>
      </c>
      <c r="J57" s="29">
        <v>1</v>
      </c>
      <c r="K57" s="3">
        <f t="shared" si="6"/>
        <v>1.16</v>
      </c>
      <c r="L57" s="17" t="s">
        <v>306</v>
      </c>
      <c r="M57" s="18"/>
    </row>
    <row r="58" spans="1:13" s="14" customFormat="1" ht="12">
      <c r="A58" s="52" t="s">
        <v>323</v>
      </c>
      <c r="B58" s="12" t="s">
        <v>300</v>
      </c>
      <c r="C58" s="21" t="s">
        <v>304</v>
      </c>
      <c r="D58" s="67" t="s">
        <v>308</v>
      </c>
      <c r="E58" s="14">
        <v>10</v>
      </c>
      <c r="F58" s="14">
        <v>1</v>
      </c>
      <c r="G58" s="15">
        <v>1.16</v>
      </c>
      <c r="H58" s="38">
        <v>2</v>
      </c>
      <c r="I58" s="3">
        <v>1.16</v>
      </c>
      <c r="J58" s="29">
        <v>1</v>
      </c>
      <c r="K58" s="3">
        <f t="shared" si="6"/>
        <v>1.16</v>
      </c>
      <c r="L58" s="17" t="s">
        <v>306</v>
      </c>
      <c r="M58" s="18"/>
    </row>
    <row r="59" spans="1:13" s="14" customFormat="1" ht="12">
      <c r="A59" s="52" t="s">
        <v>324</v>
      </c>
      <c r="B59" s="12" t="s">
        <v>300</v>
      </c>
      <c r="C59" s="21" t="s">
        <v>304</v>
      </c>
      <c r="D59" s="67" t="s">
        <v>309</v>
      </c>
      <c r="E59" s="14">
        <v>10</v>
      </c>
      <c r="F59" s="14">
        <v>1</v>
      </c>
      <c r="G59" s="15">
        <v>1.16</v>
      </c>
      <c r="H59" s="38">
        <v>3</v>
      </c>
      <c r="I59" s="3">
        <v>1.16</v>
      </c>
      <c r="J59" s="29">
        <v>1</v>
      </c>
      <c r="K59" s="3">
        <f t="shared" si="6"/>
        <v>1.16</v>
      </c>
      <c r="L59" s="17" t="s">
        <v>306</v>
      </c>
      <c r="M59" s="18"/>
    </row>
    <row r="60" spans="1:13" s="14" customFormat="1" ht="12">
      <c r="A60" s="52" t="s">
        <v>195</v>
      </c>
      <c r="B60" s="12" t="s">
        <v>300</v>
      </c>
      <c r="C60" s="21" t="s">
        <v>301</v>
      </c>
      <c r="D60" s="67" t="s">
        <v>310</v>
      </c>
      <c r="E60" s="14">
        <v>1</v>
      </c>
      <c r="F60" s="14">
        <v>1</v>
      </c>
      <c r="G60" s="15">
        <v>0.19</v>
      </c>
      <c r="H60" s="38">
        <v>2</v>
      </c>
      <c r="I60" s="3">
        <f t="shared" si="5"/>
        <v>0.38</v>
      </c>
      <c r="J60" s="29">
        <v>3</v>
      </c>
      <c r="K60" s="3">
        <f t="shared" si="6"/>
        <v>0.5700000000000001</v>
      </c>
      <c r="L60" s="17"/>
      <c r="M60" s="18"/>
    </row>
    <row r="61" spans="1:13" s="14" customFormat="1" ht="12">
      <c r="A61" s="52" t="s">
        <v>196</v>
      </c>
      <c r="B61" s="12" t="s">
        <v>300</v>
      </c>
      <c r="C61" s="21" t="s">
        <v>301</v>
      </c>
      <c r="D61" s="67" t="s">
        <v>312</v>
      </c>
      <c r="E61" s="14">
        <v>1</v>
      </c>
      <c r="F61" s="14">
        <v>1</v>
      </c>
      <c r="G61" s="15">
        <v>0.19</v>
      </c>
      <c r="H61" s="38">
        <v>3</v>
      </c>
      <c r="I61" s="3">
        <f t="shared" si="5"/>
        <v>0.5700000000000001</v>
      </c>
      <c r="J61" s="29">
        <v>4</v>
      </c>
      <c r="K61" s="3">
        <f t="shared" si="6"/>
        <v>0.76</v>
      </c>
      <c r="L61" s="17"/>
      <c r="M61" s="18"/>
    </row>
    <row r="62" spans="1:13" s="14" customFormat="1" ht="12">
      <c r="A62" s="52" t="s">
        <v>325</v>
      </c>
      <c r="B62" s="12" t="s">
        <v>300</v>
      </c>
      <c r="C62" s="21" t="s">
        <v>304</v>
      </c>
      <c r="D62" s="67" t="s">
        <v>311</v>
      </c>
      <c r="E62" s="14">
        <v>10</v>
      </c>
      <c r="F62" s="14">
        <v>1</v>
      </c>
      <c r="G62" s="15">
        <v>1.28</v>
      </c>
      <c r="H62" s="38">
        <v>3</v>
      </c>
      <c r="I62" s="3">
        <v>1.28</v>
      </c>
      <c r="J62" s="29">
        <v>1</v>
      </c>
      <c r="K62" s="3">
        <f t="shared" si="6"/>
        <v>1.28</v>
      </c>
      <c r="L62" s="17" t="s">
        <v>306</v>
      </c>
      <c r="M62" s="18"/>
    </row>
    <row r="63" spans="1:13" s="14" customFormat="1" ht="12">
      <c r="A63" s="52" t="s">
        <v>197</v>
      </c>
      <c r="B63" s="12" t="s">
        <v>300</v>
      </c>
      <c r="C63" s="21" t="s">
        <v>301</v>
      </c>
      <c r="D63" s="67" t="s">
        <v>313</v>
      </c>
      <c r="E63" s="14">
        <v>1</v>
      </c>
      <c r="F63" s="14">
        <v>1</v>
      </c>
      <c r="G63" s="15">
        <v>0.19</v>
      </c>
      <c r="H63" s="38">
        <v>6</v>
      </c>
      <c r="I63" s="3">
        <f t="shared" si="5"/>
        <v>1.1400000000000001</v>
      </c>
      <c r="J63" s="29">
        <v>7</v>
      </c>
      <c r="K63" s="3">
        <f t="shared" si="6"/>
        <v>1.33</v>
      </c>
      <c r="L63" s="17"/>
      <c r="M63" s="18"/>
    </row>
    <row r="64" spans="1:13" s="14" customFormat="1" ht="12">
      <c r="A64" s="52" t="s">
        <v>198</v>
      </c>
      <c r="B64" s="12" t="s">
        <v>300</v>
      </c>
      <c r="C64" s="21" t="s">
        <v>301</v>
      </c>
      <c r="D64" s="67" t="s">
        <v>314</v>
      </c>
      <c r="E64" s="14">
        <v>1</v>
      </c>
      <c r="F64" s="14">
        <v>1</v>
      </c>
      <c r="G64" s="15">
        <v>0.19</v>
      </c>
      <c r="H64" s="38">
        <v>3</v>
      </c>
      <c r="I64" s="3">
        <f t="shared" si="5"/>
        <v>0.5700000000000001</v>
      </c>
      <c r="J64" s="29">
        <v>4</v>
      </c>
      <c r="K64" s="3">
        <f t="shared" si="6"/>
        <v>0.76</v>
      </c>
      <c r="L64" s="17"/>
      <c r="M64" s="18"/>
    </row>
    <row r="65" spans="1:13" s="14" customFormat="1" ht="12">
      <c r="A65" s="52" t="s">
        <v>199</v>
      </c>
      <c r="B65" s="12" t="s">
        <v>300</v>
      </c>
      <c r="C65" s="21" t="s">
        <v>301</v>
      </c>
      <c r="D65" s="67" t="s">
        <v>315</v>
      </c>
      <c r="E65" s="14">
        <v>1</v>
      </c>
      <c r="F65" s="14">
        <v>1</v>
      </c>
      <c r="G65" s="15">
        <v>0.19</v>
      </c>
      <c r="H65" s="38">
        <v>2</v>
      </c>
      <c r="I65" s="3">
        <f t="shared" si="5"/>
        <v>0.38</v>
      </c>
      <c r="J65" s="29">
        <v>3</v>
      </c>
      <c r="K65" s="3">
        <f t="shared" si="6"/>
        <v>0.5700000000000001</v>
      </c>
      <c r="L65" s="17"/>
      <c r="M65" s="18"/>
    </row>
    <row r="66" spans="1:13" s="14" customFormat="1" ht="12">
      <c r="A66" s="52" t="s">
        <v>200</v>
      </c>
      <c r="B66" s="12" t="s">
        <v>300</v>
      </c>
      <c r="C66" s="21" t="s">
        <v>304</v>
      </c>
      <c r="D66" s="67" t="s">
        <v>318</v>
      </c>
      <c r="E66" s="14">
        <v>10</v>
      </c>
      <c r="F66" s="14">
        <v>1</v>
      </c>
      <c r="G66" s="15">
        <v>1.65</v>
      </c>
      <c r="H66" s="38">
        <v>3</v>
      </c>
      <c r="I66" s="3">
        <v>1.65</v>
      </c>
      <c r="J66" s="29">
        <v>1</v>
      </c>
      <c r="K66" s="3">
        <f t="shared" si="6"/>
        <v>1.65</v>
      </c>
      <c r="L66" s="17" t="s">
        <v>306</v>
      </c>
      <c r="M66" s="18"/>
    </row>
    <row r="67" spans="1:13" s="14" customFormat="1" ht="12">
      <c r="A67" s="52" t="s">
        <v>201</v>
      </c>
      <c r="B67" s="12" t="s">
        <v>300</v>
      </c>
      <c r="C67" s="21" t="s">
        <v>301</v>
      </c>
      <c r="D67" s="67" t="s">
        <v>316</v>
      </c>
      <c r="E67" s="14">
        <v>1</v>
      </c>
      <c r="F67" s="14">
        <v>1</v>
      </c>
      <c r="G67" s="15">
        <v>0.19</v>
      </c>
      <c r="H67" s="38">
        <v>2</v>
      </c>
      <c r="I67" s="3">
        <f t="shared" si="5"/>
        <v>0.38</v>
      </c>
      <c r="J67" s="29">
        <v>3</v>
      </c>
      <c r="K67" s="3">
        <f t="shared" si="6"/>
        <v>0.5700000000000001</v>
      </c>
      <c r="L67" s="17"/>
      <c r="M67" s="18"/>
    </row>
    <row r="68" spans="1:13" s="14" customFormat="1" ht="12">
      <c r="A68" s="52" t="s">
        <v>202</v>
      </c>
      <c r="B68" s="12" t="s">
        <v>300</v>
      </c>
      <c r="C68" s="21" t="s">
        <v>304</v>
      </c>
      <c r="D68" s="67" t="s">
        <v>317</v>
      </c>
      <c r="E68" s="14">
        <v>10</v>
      </c>
      <c r="F68" s="14">
        <v>1</v>
      </c>
      <c r="G68" s="15">
        <v>1.13</v>
      </c>
      <c r="H68" s="38">
        <v>2</v>
      </c>
      <c r="I68" s="3">
        <v>1.13</v>
      </c>
      <c r="J68" s="29">
        <v>1</v>
      </c>
      <c r="K68" s="3">
        <f t="shared" si="6"/>
        <v>1.13</v>
      </c>
      <c r="L68" s="17" t="s">
        <v>306</v>
      </c>
      <c r="M68" s="18"/>
    </row>
    <row r="69" spans="1:13" s="14" customFormat="1" ht="12">
      <c r="A69" s="52" t="s">
        <v>203</v>
      </c>
      <c r="B69" s="12" t="s">
        <v>300</v>
      </c>
      <c r="C69" s="21" t="s">
        <v>301</v>
      </c>
      <c r="D69" s="67" t="s">
        <v>326</v>
      </c>
      <c r="E69" s="14">
        <v>1</v>
      </c>
      <c r="F69" s="14">
        <v>1</v>
      </c>
      <c r="G69" s="15">
        <v>0.21</v>
      </c>
      <c r="H69" s="38">
        <v>6</v>
      </c>
      <c r="I69" s="3">
        <f t="shared" si="5"/>
        <v>1.26</v>
      </c>
      <c r="J69" s="29">
        <v>7</v>
      </c>
      <c r="K69" s="3">
        <f t="shared" si="6"/>
        <v>1.47</v>
      </c>
      <c r="L69" s="17"/>
      <c r="M69" s="18"/>
    </row>
    <row r="70" spans="1:13" s="14" customFormat="1" ht="12">
      <c r="A70" s="52" t="s">
        <v>204</v>
      </c>
      <c r="B70" s="12" t="s">
        <v>300</v>
      </c>
      <c r="C70" s="21" t="s">
        <v>301</v>
      </c>
      <c r="D70" s="67" t="s">
        <v>327</v>
      </c>
      <c r="E70" s="14">
        <v>1</v>
      </c>
      <c r="F70" s="14">
        <v>1</v>
      </c>
      <c r="G70" s="15">
        <v>0.22</v>
      </c>
      <c r="H70" s="38">
        <v>4</v>
      </c>
      <c r="I70" s="3">
        <f t="shared" si="5"/>
        <v>0.88</v>
      </c>
      <c r="J70" s="29">
        <v>5</v>
      </c>
      <c r="K70" s="3">
        <f t="shared" si="6"/>
        <v>1.1</v>
      </c>
      <c r="L70" s="17"/>
      <c r="M70" s="18"/>
    </row>
    <row r="71" spans="1:13" s="14" customFormat="1" ht="12">
      <c r="A71" s="52" t="s">
        <v>205</v>
      </c>
      <c r="B71" s="12" t="s">
        <v>300</v>
      </c>
      <c r="C71" s="21" t="s">
        <v>301</v>
      </c>
      <c r="D71" s="67" t="s">
        <v>328</v>
      </c>
      <c r="E71" s="14">
        <v>1</v>
      </c>
      <c r="F71" s="14">
        <v>1</v>
      </c>
      <c r="G71" s="15">
        <v>0.22</v>
      </c>
      <c r="H71" s="38">
        <v>6</v>
      </c>
      <c r="I71" s="3">
        <f t="shared" si="5"/>
        <v>1.32</v>
      </c>
      <c r="J71" s="29">
        <v>7</v>
      </c>
      <c r="K71" s="3">
        <f t="shared" si="6"/>
        <v>1.54</v>
      </c>
      <c r="L71" s="17"/>
      <c r="M71" s="18"/>
    </row>
    <row r="72" spans="1:13" s="14" customFormat="1" ht="12">
      <c r="A72" s="52" t="s">
        <v>206</v>
      </c>
      <c r="B72" s="12" t="s">
        <v>300</v>
      </c>
      <c r="C72" s="21" t="s">
        <v>301</v>
      </c>
      <c r="D72" s="67" t="s">
        <v>329</v>
      </c>
      <c r="E72" s="14">
        <v>1</v>
      </c>
      <c r="F72" s="14">
        <v>1</v>
      </c>
      <c r="G72" s="15">
        <v>0.27</v>
      </c>
      <c r="H72" s="38">
        <v>6</v>
      </c>
      <c r="I72" s="3">
        <f t="shared" si="5"/>
        <v>1.62</v>
      </c>
      <c r="J72" s="29">
        <v>7</v>
      </c>
      <c r="K72" s="3">
        <f t="shared" si="6"/>
        <v>1.8900000000000001</v>
      </c>
      <c r="L72" s="17"/>
      <c r="M72" s="18"/>
    </row>
    <row r="73" spans="1:13" s="14" customFormat="1" ht="12">
      <c r="A73" s="52" t="s">
        <v>207</v>
      </c>
      <c r="B73" s="12" t="s">
        <v>300</v>
      </c>
      <c r="C73" s="21" t="s">
        <v>301</v>
      </c>
      <c r="D73" s="67" t="s">
        <v>330</v>
      </c>
      <c r="E73" s="14">
        <v>1</v>
      </c>
      <c r="F73" s="14">
        <v>1</v>
      </c>
      <c r="G73" s="15">
        <v>0.34</v>
      </c>
      <c r="H73" s="38">
        <v>6</v>
      </c>
      <c r="I73" s="3">
        <f t="shared" si="5"/>
        <v>2.04</v>
      </c>
      <c r="J73" s="29">
        <v>7</v>
      </c>
      <c r="K73" s="3">
        <f t="shared" si="6"/>
        <v>2.3800000000000003</v>
      </c>
      <c r="L73" s="17"/>
      <c r="M73" s="18"/>
    </row>
    <row r="74" spans="1:13" s="14" customFormat="1" ht="12">
      <c r="A74" s="52" t="s">
        <v>208</v>
      </c>
      <c r="B74" s="12" t="s">
        <v>300</v>
      </c>
      <c r="C74" s="21" t="s">
        <v>301</v>
      </c>
      <c r="D74" s="67" t="s">
        <v>331</v>
      </c>
      <c r="E74" s="14">
        <v>1</v>
      </c>
      <c r="F74" s="14">
        <v>1</v>
      </c>
      <c r="G74" s="15">
        <v>0.42</v>
      </c>
      <c r="H74" s="38">
        <v>6</v>
      </c>
      <c r="I74" s="3">
        <f t="shared" si="5"/>
        <v>2.52</v>
      </c>
      <c r="J74" s="29">
        <v>7</v>
      </c>
      <c r="K74" s="3">
        <f t="shared" si="6"/>
        <v>2.94</v>
      </c>
      <c r="L74" s="17"/>
      <c r="M74" s="18"/>
    </row>
    <row r="75" spans="1:13" s="14" customFormat="1" ht="12">
      <c r="A75" s="52" t="s">
        <v>209</v>
      </c>
      <c r="B75" s="12" t="s">
        <v>300</v>
      </c>
      <c r="C75" s="21" t="s">
        <v>301</v>
      </c>
      <c r="D75" s="67" t="s">
        <v>332</v>
      </c>
      <c r="E75" s="14">
        <v>1</v>
      </c>
      <c r="F75" s="14">
        <v>1</v>
      </c>
      <c r="G75" s="15">
        <v>0.39</v>
      </c>
      <c r="H75" s="38">
        <v>2</v>
      </c>
      <c r="I75" s="3">
        <f t="shared" si="5"/>
        <v>0.78</v>
      </c>
      <c r="J75" s="29">
        <v>3</v>
      </c>
      <c r="K75" s="3">
        <f t="shared" si="6"/>
        <v>1.17</v>
      </c>
      <c r="L75" s="17"/>
      <c r="M75" s="18"/>
    </row>
    <row r="76" spans="1:12" ht="21" customHeight="1">
      <c r="A76" s="19" t="s">
        <v>212</v>
      </c>
      <c r="H76" s="29"/>
      <c r="L76" s="8" t="s">
        <v>58</v>
      </c>
    </row>
    <row r="77" spans="1:11" ht="12">
      <c r="A77" s="45" t="s">
        <v>213</v>
      </c>
      <c r="B77" s="12" t="s">
        <v>2</v>
      </c>
      <c r="C77" s="2" t="s">
        <v>19</v>
      </c>
      <c r="D77" s="11" t="s">
        <v>109</v>
      </c>
      <c r="E77">
        <v>1</v>
      </c>
      <c r="F77">
        <v>1</v>
      </c>
      <c r="G77" s="3">
        <v>0.23</v>
      </c>
      <c r="H77" s="38">
        <v>11</v>
      </c>
      <c r="I77" s="3">
        <f>PRODUCT(H77,G77)</f>
        <v>2.5300000000000002</v>
      </c>
      <c r="J77" s="27">
        <v>12</v>
      </c>
      <c r="K77" s="3">
        <f>PRODUCT(J77,G77)</f>
        <v>2.7600000000000002</v>
      </c>
    </row>
    <row r="78" spans="1:11" ht="12">
      <c r="A78" s="45" t="s">
        <v>214</v>
      </c>
      <c r="B78" s="12" t="s">
        <v>2</v>
      </c>
      <c r="C78" s="2" t="s">
        <v>19</v>
      </c>
      <c r="D78" s="11" t="s">
        <v>210</v>
      </c>
      <c r="E78">
        <v>1</v>
      </c>
      <c r="F78">
        <v>1</v>
      </c>
      <c r="G78" s="3">
        <v>0.33</v>
      </c>
      <c r="H78" s="38">
        <v>1</v>
      </c>
      <c r="I78" s="3">
        <f>PRODUCT(H78,G78)</f>
        <v>0.33</v>
      </c>
      <c r="J78" s="27">
        <v>2</v>
      </c>
      <c r="K78" s="3">
        <f>PRODUCT(J78,G78)</f>
        <v>0.66</v>
      </c>
    </row>
    <row r="79" spans="1:11" ht="12">
      <c r="A79" s="45" t="s">
        <v>197</v>
      </c>
      <c r="B79" s="12" t="s">
        <v>2</v>
      </c>
      <c r="C79" s="2" t="s">
        <v>19</v>
      </c>
      <c r="D79" s="11" t="s">
        <v>211</v>
      </c>
      <c r="E79">
        <v>1</v>
      </c>
      <c r="F79">
        <v>1</v>
      </c>
      <c r="G79" s="3">
        <v>0.82</v>
      </c>
      <c r="H79" s="38">
        <v>1</v>
      </c>
      <c r="I79" s="3">
        <f>PRODUCT(H79,G79)</f>
        <v>0.82</v>
      </c>
      <c r="J79" s="27">
        <v>2</v>
      </c>
      <c r="K79" s="3">
        <f>PRODUCT(J79,G79)</f>
        <v>1.64</v>
      </c>
    </row>
    <row r="80" spans="1:13" ht="21" customHeight="1">
      <c r="A80" s="19" t="s">
        <v>190</v>
      </c>
      <c r="D80"/>
      <c r="H80" s="29"/>
      <c r="M80" s="16"/>
    </row>
    <row r="81" spans="1:13" ht="12">
      <c r="A81" s="52" t="s">
        <v>133</v>
      </c>
      <c r="B81" s="12" t="s">
        <v>2</v>
      </c>
      <c r="C81" s="2" t="s">
        <v>107</v>
      </c>
      <c r="D81" s="5" t="s">
        <v>134</v>
      </c>
      <c r="E81">
        <v>1</v>
      </c>
      <c r="F81">
        <v>1</v>
      </c>
      <c r="G81" s="3">
        <v>0.09</v>
      </c>
      <c r="H81" s="38">
        <v>60</v>
      </c>
      <c r="I81" s="3">
        <f>PRODUCT(H81,G81)</f>
        <v>5.3999999999999995</v>
      </c>
      <c r="J81" s="27">
        <v>70</v>
      </c>
      <c r="K81" s="3">
        <f>PRODUCT(J81,G81)</f>
        <v>6.3</v>
      </c>
      <c r="M81" s="16"/>
    </row>
    <row r="82" spans="1:13" ht="12">
      <c r="A82" s="65" t="s">
        <v>299</v>
      </c>
      <c r="B82" s="12" t="s">
        <v>2</v>
      </c>
      <c r="C82" s="2" t="s">
        <v>19</v>
      </c>
      <c r="D82" s="33" t="s">
        <v>298</v>
      </c>
      <c r="E82" s="14">
        <v>1</v>
      </c>
      <c r="F82" s="14">
        <v>1</v>
      </c>
      <c r="G82" s="3">
        <v>0.28</v>
      </c>
      <c r="H82" s="66">
        <v>60</v>
      </c>
      <c r="I82" s="3">
        <f>PRODUCT(H82,G82)</f>
        <v>16.8</v>
      </c>
      <c r="J82" s="17">
        <v>100</v>
      </c>
      <c r="K82" s="3">
        <f>PRODUCT(J82,0.14)</f>
        <v>14.000000000000002</v>
      </c>
      <c r="L82" s="8" t="s">
        <v>191</v>
      </c>
      <c r="M82" s="16"/>
    </row>
    <row r="83" spans="1:13" ht="12">
      <c r="A83" s="14" t="s">
        <v>23</v>
      </c>
      <c r="D83"/>
      <c r="M83" s="16"/>
    </row>
    <row r="84" spans="1:12" s="26" customFormat="1" ht="12">
      <c r="A84" s="31" t="s">
        <v>68</v>
      </c>
      <c r="B84" s="34"/>
      <c r="C84" s="35"/>
      <c r="D84" s="36"/>
      <c r="G84" s="37"/>
      <c r="H84" s="38"/>
      <c r="I84" s="37">
        <f>SUM(I50:I83)</f>
        <v>52.84</v>
      </c>
      <c r="J84" s="38"/>
      <c r="K84" s="37">
        <f>SUM(K50:K83)</f>
        <v>56.93999999999999</v>
      </c>
      <c r="L84" s="39"/>
    </row>
    <row r="85" spans="1:12" s="26" customFormat="1" ht="12">
      <c r="A85" s="31" t="s">
        <v>67</v>
      </c>
      <c r="B85" s="34"/>
      <c r="C85" s="35"/>
      <c r="D85" s="40"/>
      <c r="G85" s="37"/>
      <c r="H85" s="38"/>
      <c r="I85" s="37">
        <f>SUM(I44,I84)</f>
        <v>78.5</v>
      </c>
      <c r="J85" s="38"/>
      <c r="K85" s="37">
        <f>SUM(K44,K84)</f>
        <v>85.68999999999998</v>
      </c>
      <c r="L85" s="39"/>
    </row>
    <row r="86" spans="1:12" s="14" customFormat="1" ht="12">
      <c r="A86" s="30"/>
      <c r="B86" s="20"/>
      <c r="C86" s="21"/>
      <c r="D86" s="22"/>
      <c r="G86" s="15"/>
      <c r="H86" s="29"/>
      <c r="I86" s="15"/>
      <c r="J86" s="29"/>
      <c r="K86" s="15"/>
      <c r="L86" s="17"/>
    </row>
    <row r="87" spans="1:12" s="5" customFormat="1" ht="12.75">
      <c r="A87" s="4" t="s">
        <v>22</v>
      </c>
      <c r="B87" s="13"/>
      <c r="C87" s="6"/>
      <c r="D87" s="11"/>
      <c r="G87" s="7"/>
      <c r="H87" s="28"/>
      <c r="I87" s="7"/>
      <c r="J87" s="28"/>
      <c r="K87" s="7"/>
      <c r="L87" s="9"/>
    </row>
    <row r="88" spans="1:12" s="14" customFormat="1" ht="12.75">
      <c r="A88" s="19" t="s">
        <v>215</v>
      </c>
      <c r="B88" s="20"/>
      <c r="C88" s="21"/>
      <c r="D88" s="22"/>
      <c r="G88" s="15"/>
      <c r="H88" s="29"/>
      <c r="I88" s="15"/>
      <c r="J88" s="29"/>
      <c r="K88" s="15"/>
      <c r="L88" s="17"/>
    </row>
    <row r="89" spans="1:12" s="14" customFormat="1" ht="12">
      <c r="A89" s="45" t="s">
        <v>218</v>
      </c>
      <c r="B89" s="12" t="s">
        <v>2</v>
      </c>
      <c r="C89" s="21" t="s">
        <v>120</v>
      </c>
      <c r="D89" s="33" t="s">
        <v>216</v>
      </c>
      <c r="E89" s="14">
        <v>1</v>
      </c>
      <c r="F89" s="14">
        <v>1</v>
      </c>
      <c r="G89" s="15">
        <v>0.56</v>
      </c>
      <c r="H89" s="38">
        <v>1</v>
      </c>
      <c r="I89" s="3">
        <f>PRODUCT(H89,G89)</f>
        <v>0.56</v>
      </c>
      <c r="J89" s="27">
        <v>2</v>
      </c>
      <c r="K89" s="3">
        <f>PRODUCT(J89,G89)</f>
        <v>1.12</v>
      </c>
      <c r="L89" s="17" t="s">
        <v>217</v>
      </c>
    </row>
    <row r="90" spans="1:12" s="14" customFormat="1" ht="12.75">
      <c r="A90" s="19" t="s">
        <v>221</v>
      </c>
      <c r="B90" s="20"/>
      <c r="C90" s="21"/>
      <c r="D90" s="22"/>
      <c r="G90" s="15"/>
      <c r="H90" s="29"/>
      <c r="I90" s="15"/>
      <c r="J90" s="29"/>
      <c r="K90" s="15"/>
      <c r="L90" s="17"/>
    </row>
    <row r="91" spans="1:13" ht="24.75">
      <c r="A91" s="52" t="s">
        <v>220</v>
      </c>
      <c r="B91" s="12" t="s">
        <v>2</v>
      </c>
      <c r="C91" s="2" t="s">
        <v>20</v>
      </c>
      <c r="D91" s="33" t="s">
        <v>219</v>
      </c>
      <c r="E91">
        <v>1</v>
      </c>
      <c r="F91">
        <v>1</v>
      </c>
      <c r="G91" s="3">
        <v>1.2</v>
      </c>
      <c r="H91" s="38">
        <v>40</v>
      </c>
      <c r="I91" s="3">
        <f>PRODUCT(H91,1.15)</f>
        <v>46</v>
      </c>
      <c r="J91" s="27">
        <v>45</v>
      </c>
      <c r="K91" s="3">
        <f>PRODUCT(J91,1.1)</f>
        <v>49.50000000000001</v>
      </c>
      <c r="L91" s="8" t="s">
        <v>222</v>
      </c>
      <c r="M91" s="16"/>
    </row>
    <row r="92" spans="1:13" ht="12">
      <c r="A92" s="14"/>
      <c r="D92"/>
      <c r="M92" s="16"/>
    </row>
    <row r="93" spans="1:12" s="26" customFormat="1" ht="12">
      <c r="A93" s="31" t="s">
        <v>72</v>
      </c>
      <c r="B93" s="34"/>
      <c r="C93" s="35"/>
      <c r="D93" s="36"/>
      <c r="G93" s="37"/>
      <c r="H93" s="38"/>
      <c r="I93" s="37">
        <f>SUM(I91:I92)</f>
        <v>46</v>
      </c>
      <c r="J93" s="38"/>
      <c r="K93" s="37">
        <f>SUM(K91:K92)</f>
        <v>49.50000000000001</v>
      </c>
      <c r="L93" s="39"/>
    </row>
    <row r="94" spans="1:12" s="26" customFormat="1" ht="12">
      <c r="A94" s="31" t="s">
        <v>67</v>
      </c>
      <c r="B94" s="34"/>
      <c r="C94" s="35"/>
      <c r="D94" s="40"/>
      <c r="G94" s="37"/>
      <c r="H94" s="38"/>
      <c r="I94" s="37">
        <f>SUM(I44,I84,I93)</f>
        <v>124.5</v>
      </c>
      <c r="J94" s="38"/>
      <c r="K94" s="37">
        <f>SUM(K44,K84,K93)</f>
        <v>135.19</v>
      </c>
      <c r="L94" s="39"/>
    </row>
    <row r="95" spans="1:12" s="14" customFormat="1" ht="12.75">
      <c r="A95" s="19"/>
      <c r="B95" s="20"/>
      <c r="C95" s="21"/>
      <c r="D95" s="22"/>
      <c r="G95" s="15"/>
      <c r="H95" s="29"/>
      <c r="I95" s="15"/>
      <c r="J95" s="29"/>
      <c r="K95" s="15"/>
      <c r="L95" s="17"/>
    </row>
    <row r="96" spans="1:12" s="5" customFormat="1" ht="12.75">
      <c r="A96" s="4" t="s">
        <v>40</v>
      </c>
      <c r="B96" s="13"/>
      <c r="C96" s="6"/>
      <c r="D96" s="11"/>
      <c r="G96" s="7"/>
      <c r="H96" s="28"/>
      <c r="I96" s="7"/>
      <c r="J96" s="28"/>
      <c r="K96" s="7"/>
      <c r="L96" s="9"/>
    </row>
    <row r="97" spans="1:12" s="30" customFormat="1" ht="12">
      <c r="A97" s="45" t="s">
        <v>178</v>
      </c>
      <c r="B97" s="12" t="s">
        <v>2</v>
      </c>
      <c r="C97" s="46" t="s">
        <v>16</v>
      </c>
      <c r="D97" s="50" t="s">
        <v>179</v>
      </c>
      <c r="E97" s="30">
        <v>1</v>
      </c>
      <c r="F97" s="30">
        <v>1</v>
      </c>
      <c r="G97" s="47">
        <v>0.64</v>
      </c>
      <c r="H97" s="55">
        <v>47</v>
      </c>
      <c r="I97" s="15">
        <f>PRODUCT(H97,G97)</f>
        <v>30.080000000000002</v>
      </c>
      <c r="J97" s="48">
        <v>49</v>
      </c>
      <c r="K97" s="15">
        <f>PRODUCT(J97,G97)</f>
        <v>31.36</v>
      </c>
      <c r="L97" s="49"/>
    </row>
    <row r="98" spans="1:13" s="14" customFormat="1" ht="12">
      <c r="A98" s="45" t="s">
        <v>175</v>
      </c>
      <c r="B98" s="21" t="s">
        <v>176</v>
      </c>
      <c r="D98" s="5" t="s">
        <v>175</v>
      </c>
      <c r="E98" s="14">
        <v>1</v>
      </c>
      <c r="F98" s="14">
        <v>1</v>
      </c>
      <c r="G98" s="15">
        <v>5.5</v>
      </c>
      <c r="H98" s="38">
        <v>1</v>
      </c>
      <c r="I98" s="15">
        <f>PRODUCT(H98,G98)</f>
        <v>5.5</v>
      </c>
      <c r="J98" s="29">
        <v>2</v>
      </c>
      <c r="K98" s="15">
        <f>PRODUCT(J98,G98)</f>
        <v>11</v>
      </c>
      <c r="L98" s="44"/>
      <c r="M98" s="14" t="s">
        <v>177</v>
      </c>
    </row>
    <row r="99" spans="1:12" s="14" customFormat="1" ht="12.75">
      <c r="A99" s="19" t="s">
        <v>127</v>
      </c>
      <c r="B99" s="20"/>
      <c r="C99" s="21"/>
      <c r="G99" s="15"/>
      <c r="H99" s="29"/>
      <c r="I99" s="15"/>
      <c r="J99" s="29"/>
      <c r="K99" s="15"/>
      <c r="L99" s="17"/>
    </row>
    <row r="100" spans="1:12" s="14" customFormat="1" ht="12">
      <c r="A100" s="45" t="s">
        <v>128</v>
      </c>
      <c r="B100" s="12" t="s">
        <v>2</v>
      </c>
      <c r="C100" s="2" t="s">
        <v>110</v>
      </c>
      <c r="D100" s="5" t="s">
        <v>126</v>
      </c>
      <c r="E100" s="14">
        <v>1</v>
      </c>
      <c r="F100" s="14">
        <v>1</v>
      </c>
      <c r="G100" s="15">
        <v>0.04</v>
      </c>
      <c r="H100" s="38">
        <v>3</v>
      </c>
      <c r="I100" s="3">
        <f>PRODUCT(H100,G100)</f>
        <v>0.12</v>
      </c>
      <c r="J100" s="29">
        <v>4</v>
      </c>
      <c r="K100" s="3">
        <f>PRODUCT(J100,G100)</f>
        <v>0.16</v>
      </c>
      <c r="L100" s="17"/>
    </row>
    <row r="101" spans="1:12" s="14" customFormat="1" ht="12">
      <c r="A101" s="45" t="s">
        <v>151</v>
      </c>
      <c r="B101" s="12" t="s">
        <v>2</v>
      </c>
      <c r="C101" s="2" t="s">
        <v>110</v>
      </c>
      <c r="D101" s="5" t="s">
        <v>129</v>
      </c>
      <c r="E101" s="14">
        <v>1</v>
      </c>
      <c r="F101" s="14">
        <v>1</v>
      </c>
      <c r="G101" s="15">
        <v>0.05</v>
      </c>
      <c r="H101" s="38">
        <v>1</v>
      </c>
      <c r="I101" s="15">
        <f>PRODUCT(H101,G101)</f>
        <v>0.05</v>
      </c>
      <c r="J101" s="29">
        <v>2</v>
      </c>
      <c r="K101" s="3">
        <f>PRODUCT(J101,G101)</f>
        <v>0.1</v>
      </c>
      <c r="L101" s="17"/>
    </row>
    <row r="102" spans="1:12" s="14" customFormat="1" ht="12.75">
      <c r="A102" s="19" t="s">
        <v>116</v>
      </c>
      <c r="B102" s="20"/>
      <c r="C102" s="21"/>
      <c r="G102" s="15"/>
      <c r="H102" s="29"/>
      <c r="I102" s="3"/>
      <c r="J102" s="29"/>
      <c r="K102" s="15"/>
      <c r="L102" s="17"/>
    </row>
    <row r="103" spans="1:13" ht="12">
      <c r="A103" s="52" t="s">
        <v>117</v>
      </c>
      <c r="B103" s="12" t="s">
        <v>2</v>
      </c>
      <c r="C103" s="2" t="s">
        <v>113</v>
      </c>
      <c r="D103" s="33" t="s">
        <v>114</v>
      </c>
      <c r="E103" s="14">
        <v>1</v>
      </c>
      <c r="F103" s="14">
        <v>1</v>
      </c>
      <c r="G103" s="3">
        <v>0.03</v>
      </c>
      <c r="H103" s="38">
        <v>4</v>
      </c>
      <c r="I103" s="3">
        <f>PRODUCT(H103,G103)</f>
        <v>0.12</v>
      </c>
      <c r="J103" s="27">
        <v>5</v>
      </c>
      <c r="K103" s="3">
        <f>PRODUCT(J103,G103)</f>
        <v>0.15</v>
      </c>
      <c r="L103"/>
      <c r="M103" s="16"/>
    </row>
    <row r="104" spans="1:13" ht="12">
      <c r="A104" s="53" t="s">
        <v>184</v>
      </c>
      <c r="B104" s="12" t="s">
        <v>2</v>
      </c>
      <c r="C104" s="2" t="s">
        <v>110</v>
      </c>
      <c r="D104" s="33" t="s">
        <v>183</v>
      </c>
      <c r="E104" s="14">
        <v>1</v>
      </c>
      <c r="F104" s="14">
        <v>1</v>
      </c>
      <c r="G104" s="3">
        <v>0.07</v>
      </c>
      <c r="H104" s="38">
        <v>1</v>
      </c>
      <c r="I104" s="3">
        <f>PRODUCT(H104,G104)</f>
        <v>0.07</v>
      </c>
      <c r="J104" s="27">
        <v>2</v>
      </c>
      <c r="K104" s="3">
        <f>PRODUCT(J104,G104)</f>
        <v>0.14</v>
      </c>
      <c r="L104"/>
      <c r="M104" s="16" t="s">
        <v>182</v>
      </c>
    </row>
    <row r="105" spans="1:13" s="14" customFormat="1" ht="12.75">
      <c r="A105" s="54" t="s">
        <v>185</v>
      </c>
      <c r="B105" s="20"/>
      <c r="C105" s="21"/>
      <c r="D105" s="25"/>
      <c r="G105" s="15"/>
      <c r="H105" s="29"/>
      <c r="I105" s="15"/>
      <c r="J105" s="29"/>
      <c r="K105" s="15"/>
      <c r="M105" s="18"/>
    </row>
    <row r="106" spans="1:13" s="14" customFormat="1" ht="12">
      <c r="A106" s="53" t="s">
        <v>187</v>
      </c>
      <c r="B106" s="20" t="s">
        <v>148</v>
      </c>
      <c r="C106" s="21" t="s">
        <v>188</v>
      </c>
      <c r="D106" s="33" t="s">
        <v>189</v>
      </c>
      <c r="E106" s="14">
        <v>1</v>
      </c>
      <c r="F106" s="14">
        <v>1</v>
      </c>
      <c r="G106" s="15">
        <v>3.24</v>
      </c>
      <c r="H106" s="38">
        <v>1</v>
      </c>
      <c r="I106" s="3">
        <f>PRODUCT(H106,G106)</f>
        <v>3.24</v>
      </c>
      <c r="J106" s="27">
        <v>2</v>
      </c>
      <c r="K106" s="3">
        <f>PRODUCT(J106,G106)</f>
        <v>6.48</v>
      </c>
      <c r="M106" s="18" t="s">
        <v>186</v>
      </c>
    </row>
    <row r="107" spans="1:13" ht="12">
      <c r="A107" s="14"/>
      <c r="D107" s="25"/>
      <c r="L107"/>
      <c r="M107" s="16"/>
    </row>
    <row r="108" spans="1:12" s="26" customFormat="1" ht="12">
      <c r="A108" s="31" t="s">
        <v>73</v>
      </c>
      <c r="B108" s="34"/>
      <c r="C108" s="35"/>
      <c r="D108" s="36"/>
      <c r="G108" s="37"/>
      <c r="H108" s="38"/>
      <c r="I108" s="37">
        <f>SUM(I97:I107)</f>
        <v>39.17999999999999</v>
      </c>
      <c r="J108" s="38"/>
      <c r="K108" s="37">
        <f>SUM(K97:K107)</f>
        <v>49.39</v>
      </c>
      <c r="L108" s="39"/>
    </row>
    <row r="109" spans="1:12" s="26" customFormat="1" ht="12">
      <c r="A109" s="31" t="s">
        <v>67</v>
      </c>
      <c r="B109" s="34"/>
      <c r="C109" s="35"/>
      <c r="D109" s="40"/>
      <c r="G109" s="37"/>
      <c r="H109" s="38"/>
      <c r="I109" s="37">
        <f>SUM(I44,I84,I93,I108)</f>
        <v>163.68</v>
      </c>
      <c r="J109" s="38"/>
      <c r="K109" s="37">
        <f>SUM(K44,K84,K93,K108)</f>
        <v>184.57999999999998</v>
      </c>
      <c r="L109" s="39"/>
    </row>
    <row r="110" spans="1:13" ht="12">
      <c r="A110" s="14"/>
      <c r="D110"/>
      <c r="L110"/>
      <c r="M110" s="16"/>
    </row>
    <row r="111" spans="1:13" s="5" customFormat="1" ht="12.75">
      <c r="A111" s="4" t="s">
        <v>273</v>
      </c>
      <c r="B111" s="13"/>
      <c r="C111" s="6"/>
      <c r="D111" s="33"/>
      <c r="G111" s="7"/>
      <c r="H111" s="28"/>
      <c r="I111" s="7"/>
      <c r="J111" s="28"/>
      <c r="K111" s="7"/>
      <c r="M111" s="32"/>
    </row>
    <row r="112" spans="1:13" s="14" customFormat="1" ht="12">
      <c r="A112" s="30" t="s">
        <v>44</v>
      </c>
      <c r="B112" s="20" t="s">
        <v>2</v>
      </c>
      <c r="C112" s="21" t="s">
        <v>71</v>
      </c>
      <c r="D112" s="33" t="s">
        <v>69</v>
      </c>
      <c r="E112" s="14">
        <v>1</v>
      </c>
      <c r="F112" s="14">
        <v>1</v>
      </c>
      <c r="G112" s="15">
        <v>0.36</v>
      </c>
      <c r="H112" s="29">
        <v>0</v>
      </c>
      <c r="I112" s="3">
        <f>PRODUCT(H112,G112)</f>
        <v>0</v>
      </c>
      <c r="J112" s="29">
        <v>4</v>
      </c>
      <c r="K112" s="15">
        <f>PRODUCT(J112,G112)</f>
        <v>1.44</v>
      </c>
      <c r="M112" s="18" t="s">
        <v>70</v>
      </c>
    </row>
    <row r="114" spans="1:12" s="26" customFormat="1" ht="12">
      <c r="A114" s="31" t="s">
        <v>74</v>
      </c>
      <c r="B114" s="34"/>
      <c r="C114" s="35"/>
      <c r="D114" s="36"/>
      <c r="G114" s="37"/>
      <c r="H114" s="38"/>
      <c r="I114" s="37">
        <f>SUM(I112)</f>
        <v>0</v>
      </c>
      <c r="J114" s="38"/>
      <c r="K114" s="37">
        <f>SUM(K112)</f>
        <v>1.44</v>
      </c>
      <c r="L114" s="39"/>
    </row>
    <row r="115" spans="1:12" s="26" customFormat="1" ht="12">
      <c r="A115" s="31" t="s">
        <v>67</v>
      </c>
      <c r="B115" s="34"/>
      <c r="C115" s="35"/>
      <c r="D115" s="40"/>
      <c r="G115" s="37"/>
      <c r="H115" s="38"/>
      <c r="I115" s="37">
        <f>SUM(I44,I84,I93,I108,I114)</f>
        <v>163.68</v>
      </c>
      <c r="J115" s="38"/>
      <c r="K115" s="37">
        <f>SUM(K44,K84,K93,K108,K114)</f>
        <v>186.01999999999998</v>
      </c>
      <c r="L115" s="39"/>
    </row>
    <row r="117" spans="1:12" s="5" customFormat="1" ht="12.75">
      <c r="A117" s="4" t="s">
        <v>5</v>
      </c>
      <c r="B117" s="13"/>
      <c r="C117" s="6"/>
      <c r="D117" s="11"/>
      <c r="G117" s="7"/>
      <c r="H117" s="28"/>
      <c r="I117" s="7"/>
      <c r="J117" s="28"/>
      <c r="K117" s="7"/>
      <c r="L117" s="9"/>
    </row>
    <row r="118" spans="1:12" ht="12.75">
      <c r="A118" s="1" t="s">
        <v>18</v>
      </c>
      <c r="L118" s="8" t="s">
        <v>55</v>
      </c>
    </row>
    <row r="119" spans="1:13" ht="12">
      <c r="A119" s="52" t="s">
        <v>59</v>
      </c>
      <c r="B119" s="12" t="s">
        <v>2</v>
      </c>
      <c r="C119" s="2" t="s">
        <v>17</v>
      </c>
      <c r="D119" s="11" t="s">
        <v>253</v>
      </c>
      <c r="E119">
        <v>1</v>
      </c>
      <c r="F119">
        <v>1</v>
      </c>
      <c r="G119" s="3">
        <v>0.59</v>
      </c>
      <c r="H119" s="38">
        <v>48</v>
      </c>
      <c r="I119" s="3">
        <f>PRODUCT(H119,0.45)</f>
        <v>21.6</v>
      </c>
      <c r="J119" s="27">
        <v>48</v>
      </c>
      <c r="K119" s="3">
        <f>PRODUCT(J119,0.36)</f>
        <v>17.28</v>
      </c>
      <c r="L119" s="8" t="s">
        <v>254</v>
      </c>
      <c r="M119" t="s">
        <v>65</v>
      </c>
    </row>
    <row r="120" ht="12.75">
      <c r="A120" s="19" t="s">
        <v>47</v>
      </c>
    </row>
    <row r="121" spans="1:13" s="14" customFormat="1" ht="12">
      <c r="A121" s="53" t="s">
        <v>46</v>
      </c>
      <c r="B121" s="12" t="s">
        <v>2</v>
      </c>
      <c r="C121" s="21" t="s">
        <v>48</v>
      </c>
      <c r="D121" s="33" t="s">
        <v>45</v>
      </c>
      <c r="E121" s="14">
        <v>1</v>
      </c>
      <c r="F121" s="14">
        <v>1</v>
      </c>
      <c r="G121" s="15">
        <v>0.29</v>
      </c>
      <c r="H121" s="38">
        <v>2</v>
      </c>
      <c r="I121" s="3">
        <f>PRODUCT(H121,G121)</f>
        <v>0.58</v>
      </c>
      <c r="J121" s="29">
        <v>2</v>
      </c>
      <c r="K121" s="3">
        <f>PRODUCT(J121,G121)</f>
        <v>0.58</v>
      </c>
      <c r="L121" s="17" t="s">
        <v>49</v>
      </c>
      <c r="M121" s="18" t="s">
        <v>50</v>
      </c>
    </row>
    <row r="122" spans="1:13" s="14" customFormat="1" ht="12">
      <c r="A122" s="53" t="s">
        <v>255</v>
      </c>
      <c r="B122" s="12" t="s">
        <v>2</v>
      </c>
      <c r="C122" s="21" t="s">
        <v>48</v>
      </c>
      <c r="D122" s="33" t="s">
        <v>259</v>
      </c>
      <c r="E122" s="14">
        <v>1</v>
      </c>
      <c r="F122" s="14">
        <v>1</v>
      </c>
      <c r="G122" s="15">
        <v>0.29</v>
      </c>
      <c r="H122" s="38">
        <v>8</v>
      </c>
      <c r="I122" s="3">
        <f>PRODUCT(H122,G122)</f>
        <v>2.32</v>
      </c>
      <c r="J122" s="29">
        <v>8</v>
      </c>
      <c r="K122" s="3">
        <f>PRODUCT(J122,0.25)</f>
        <v>2</v>
      </c>
      <c r="L122" s="17" t="s">
        <v>261</v>
      </c>
      <c r="M122" s="18"/>
    </row>
    <row r="123" spans="1:13" s="14" customFormat="1" ht="12">
      <c r="A123" s="53" t="s">
        <v>256</v>
      </c>
      <c r="B123" s="12" t="s">
        <v>2</v>
      </c>
      <c r="C123" s="21" t="s">
        <v>48</v>
      </c>
      <c r="D123" s="33" t="s">
        <v>260</v>
      </c>
      <c r="E123" s="14">
        <v>1</v>
      </c>
      <c r="F123" s="14">
        <v>1</v>
      </c>
      <c r="G123" s="15">
        <v>0.29</v>
      </c>
      <c r="H123" s="38">
        <v>9</v>
      </c>
      <c r="I123" s="3">
        <f>PRODUCT(H123,G123)</f>
        <v>2.61</v>
      </c>
      <c r="J123" s="29">
        <v>9</v>
      </c>
      <c r="K123" s="3">
        <f>PRODUCT(J123,0.25)</f>
        <v>2.25</v>
      </c>
      <c r="L123" s="17" t="s">
        <v>261</v>
      </c>
      <c r="M123" s="18"/>
    </row>
    <row r="124" spans="1:13" s="14" customFormat="1" ht="12">
      <c r="A124" s="25"/>
      <c r="B124" s="20"/>
      <c r="C124" s="21"/>
      <c r="D124" s="25"/>
      <c r="G124" s="15"/>
      <c r="H124" s="29"/>
      <c r="I124" s="15"/>
      <c r="J124" s="29"/>
      <c r="K124" s="15"/>
      <c r="L124" s="17"/>
      <c r="M124" s="18"/>
    </row>
    <row r="125" spans="1:12" s="26" customFormat="1" ht="12">
      <c r="A125" s="31" t="s">
        <v>75</v>
      </c>
      <c r="B125" s="34"/>
      <c r="C125" s="35"/>
      <c r="D125" s="36"/>
      <c r="G125" s="37"/>
      <c r="H125" s="38"/>
      <c r="I125" s="37">
        <f>SUM(I118:I124)</f>
        <v>27.11</v>
      </c>
      <c r="J125" s="38"/>
      <c r="K125" s="37">
        <f>SUM(K118:K124)</f>
        <v>22.11</v>
      </c>
      <c r="L125" s="39"/>
    </row>
    <row r="126" spans="1:12" s="26" customFormat="1" ht="12">
      <c r="A126" s="31" t="s">
        <v>67</v>
      </c>
      <c r="B126" s="34"/>
      <c r="C126" s="35"/>
      <c r="D126" s="40"/>
      <c r="G126" s="37"/>
      <c r="H126" s="38"/>
      <c r="I126" s="37">
        <f>SUM(I44,I84,I93,I108,I114,I125)</f>
        <v>190.79000000000002</v>
      </c>
      <c r="J126" s="38"/>
      <c r="K126" s="37">
        <f>SUM(K44,K84,K93,K108,K114,K125)</f>
        <v>208.13</v>
      </c>
      <c r="L126" s="39"/>
    </row>
    <row r="127" spans="1:13" s="14" customFormat="1" ht="12">
      <c r="A127" s="25"/>
      <c r="B127" s="12"/>
      <c r="C127" s="21"/>
      <c r="D127" s="23"/>
      <c r="G127" s="15"/>
      <c r="H127" s="29"/>
      <c r="I127" s="15"/>
      <c r="J127" s="29"/>
      <c r="K127" s="15"/>
      <c r="L127" s="17"/>
      <c r="M127" s="18"/>
    </row>
    <row r="128" spans="1:12" s="5" customFormat="1" ht="12.75">
      <c r="A128" s="4" t="s">
        <v>268</v>
      </c>
      <c r="B128" s="13"/>
      <c r="C128" s="6"/>
      <c r="D128" s="11"/>
      <c r="G128" s="7"/>
      <c r="H128" s="28"/>
      <c r="I128" s="7"/>
      <c r="J128" s="28"/>
      <c r="K128" s="7"/>
      <c r="L128" s="9"/>
    </row>
    <row r="129" spans="1:12" s="14" customFormat="1" ht="12.75">
      <c r="A129" s="19" t="s">
        <v>275</v>
      </c>
      <c r="B129" s="20"/>
      <c r="C129" s="21"/>
      <c r="D129" s="22"/>
      <c r="G129" s="15"/>
      <c r="H129" s="29"/>
      <c r="I129" s="15"/>
      <c r="J129" s="29"/>
      <c r="K129" s="15"/>
      <c r="L129" s="17"/>
    </row>
    <row r="130" spans="1:12" s="14" customFormat="1" ht="12">
      <c r="A130" s="45" t="s">
        <v>135</v>
      </c>
      <c r="B130" s="20" t="s">
        <v>2</v>
      </c>
      <c r="C130" s="21" t="s">
        <v>120</v>
      </c>
      <c r="D130" s="5" t="s">
        <v>136</v>
      </c>
      <c r="E130" s="14">
        <v>1</v>
      </c>
      <c r="F130" s="14">
        <v>1</v>
      </c>
      <c r="G130" s="15">
        <v>9</v>
      </c>
      <c r="H130" s="38">
        <v>3</v>
      </c>
      <c r="I130" s="3">
        <f>PRODUCT(H130,G130)</f>
        <v>27</v>
      </c>
      <c r="J130" s="29">
        <v>3</v>
      </c>
      <c r="K130" s="3">
        <f>PRODUCT(J130,7.5)</f>
        <v>22.5</v>
      </c>
      <c r="L130" s="8" t="s">
        <v>118</v>
      </c>
    </row>
    <row r="131" spans="1:12" s="14" customFormat="1" ht="12">
      <c r="A131" s="45" t="s">
        <v>263</v>
      </c>
      <c r="B131" s="20" t="s">
        <v>2</v>
      </c>
      <c r="C131" s="21" t="s">
        <v>120</v>
      </c>
      <c r="D131" s="5" t="s">
        <v>262</v>
      </c>
      <c r="E131" s="14">
        <v>1</v>
      </c>
      <c r="F131" s="14">
        <v>1</v>
      </c>
      <c r="G131" s="15">
        <v>9</v>
      </c>
      <c r="H131" s="38">
        <v>1</v>
      </c>
      <c r="I131" s="3">
        <f>PRODUCT(H131,G131)</f>
        <v>9</v>
      </c>
      <c r="J131" s="29">
        <v>1</v>
      </c>
      <c r="K131" s="3">
        <f>PRODUCT(J131,G131)</f>
        <v>9</v>
      </c>
      <c r="L131" s="8"/>
    </row>
    <row r="132" spans="1:13" s="14" customFormat="1" ht="12">
      <c r="A132" s="45" t="s">
        <v>293</v>
      </c>
      <c r="B132" s="20" t="s">
        <v>294</v>
      </c>
      <c r="C132" s="20" t="s">
        <v>286</v>
      </c>
      <c r="D132" s="11">
        <v>1004</v>
      </c>
      <c r="E132" s="14">
        <v>1</v>
      </c>
      <c r="F132" s="14">
        <v>1</v>
      </c>
      <c r="G132" s="15">
        <v>3.95</v>
      </c>
      <c r="H132" s="38">
        <v>1</v>
      </c>
      <c r="I132" s="3">
        <f>PRODUCT(H132,G132)</f>
        <v>3.95</v>
      </c>
      <c r="J132" s="29">
        <v>1</v>
      </c>
      <c r="K132" s="3">
        <f>PRODUCT(J132,G132)</f>
        <v>3.95</v>
      </c>
      <c r="L132" s="8" t="s">
        <v>296</v>
      </c>
      <c r="M132" s="14" t="s">
        <v>295</v>
      </c>
    </row>
    <row r="133" spans="1:12" s="14" customFormat="1" ht="12">
      <c r="A133" s="30" t="s">
        <v>292</v>
      </c>
      <c r="B133" s="20" t="s">
        <v>2</v>
      </c>
      <c r="C133" s="20" t="s">
        <v>286</v>
      </c>
      <c r="D133" s="5" t="s">
        <v>285</v>
      </c>
      <c r="E133" s="14">
        <v>1</v>
      </c>
      <c r="F133" s="14">
        <v>1</v>
      </c>
      <c r="G133" s="15">
        <v>2.73</v>
      </c>
      <c r="H133" s="38"/>
      <c r="I133" s="3"/>
      <c r="J133" s="29"/>
      <c r="K133" s="3"/>
      <c r="L133" s="8" t="s">
        <v>291</v>
      </c>
    </row>
    <row r="134" spans="1:13" s="14" customFormat="1" ht="62.25">
      <c r="A134" s="30"/>
      <c r="B134" s="20" t="s">
        <v>265</v>
      </c>
      <c r="C134" s="21" t="s">
        <v>264</v>
      </c>
      <c r="D134" s="5" t="s">
        <v>284</v>
      </c>
      <c r="E134" s="14">
        <v>1</v>
      </c>
      <c r="F134" s="14">
        <v>1</v>
      </c>
      <c r="G134" s="3">
        <v>20.48</v>
      </c>
      <c r="H134" s="29" t="s">
        <v>23</v>
      </c>
      <c r="I134" s="3" t="s">
        <v>23</v>
      </c>
      <c r="J134" s="29" t="s">
        <v>23</v>
      </c>
      <c r="K134" s="3" t="s">
        <v>23</v>
      </c>
      <c r="L134" s="17" t="s">
        <v>290</v>
      </c>
      <c r="M134" s="18" t="s">
        <v>283</v>
      </c>
    </row>
    <row r="135" spans="1:13" s="14" customFormat="1" ht="12">
      <c r="A135" s="30"/>
      <c r="B135" s="20" t="s">
        <v>276</v>
      </c>
      <c r="C135" s="21" t="s">
        <v>277</v>
      </c>
      <c r="D135" s="5" t="s">
        <v>280</v>
      </c>
      <c r="E135" s="14">
        <v>1</v>
      </c>
      <c r="F135" s="14">
        <v>1</v>
      </c>
      <c r="G135" s="15">
        <v>225</v>
      </c>
      <c r="H135" s="29"/>
      <c r="I135" s="15"/>
      <c r="J135" s="29"/>
      <c r="K135" s="15"/>
      <c r="L135" s="17" t="s">
        <v>278</v>
      </c>
      <c r="M135" s="18" t="s">
        <v>279</v>
      </c>
    </row>
    <row r="136" spans="1:13" s="14" customFormat="1" ht="12">
      <c r="A136" s="30"/>
      <c r="B136" s="20" t="s">
        <v>287</v>
      </c>
      <c r="C136" s="21" t="s">
        <v>120</v>
      </c>
      <c r="D136" s="5" t="s">
        <v>288</v>
      </c>
      <c r="G136" s="15"/>
      <c r="H136" s="29"/>
      <c r="I136" s="15"/>
      <c r="J136" s="29"/>
      <c r="K136" s="15"/>
      <c r="L136" s="17" t="s">
        <v>289</v>
      </c>
      <c r="M136" s="18"/>
    </row>
    <row r="137" spans="1:13" s="14" customFormat="1" ht="12">
      <c r="A137" s="30" t="s">
        <v>281</v>
      </c>
      <c r="B137" s="20" t="s">
        <v>265</v>
      </c>
      <c r="C137" s="21"/>
      <c r="G137" s="15">
        <v>25.9</v>
      </c>
      <c r="H137" s="29"/>
      <c r="I137" s="15"/>
      <c r="J137" s="29"/>
      <c r="K137" s="15"/>
      <c r="L137" s="17"/>
      <c r="M137" s="64" t="s">
        <v>282</v>
      </c>
    </row>
    <row r="138" spans="1:13" s="14" customFormat="1" ht="12.75">
      <c r="A138" s="19" t="s">
        <v>51</v>
      </c>
      <c r="B138" s="20"/>
      <c r="G138" s="15"/>
      <c r="H138" s="29"/>
      <c r="I138" s="15"/>
      <c r="J138" s="29"/>
      <c r="K138" s="15"/>
      <c r="L138" s="17"/>
      <c r="M138" s="18"/>
    </row>
    <row r="139" spans="1:13" ht="12">
      <c r="A139" s="52" t="s">
        <v>138</v>
      </c>
      <c r="B139" s="12" t="s">
        <v>2</v>
      </c>
      <c r="C139" s="2" t="s">
        <v>26</v>
      </c>
      <c r="D139" s="5" t="s">
        <v>27</v>
      </c>
      <c r="E139">
        <v>1</v>
      </c>
      <c r="F139">
        <v>1</v>
      </c>
      <c r="G139" s="3">
        <v>1.89</v>
      </c>
      <c r="H139" s="38">
        <v>4</v>
      </c>
      <c r="I139" s="3">
        <f>PRODUCT(H139,G139)</f>
        <v>7.56</v>
      </c>
      <c r="J139" s="27">
        <v>4</v>
      </c>
      <c r="K139" s="3">
        <f>PRODUCT(J139,1.72)</f>
        <v>6.88</v>
      </c>
      <c r="L139" s="8" t="s">
        <v>118</v>
      </c>
      <c r="M139" s="16" t="s">
        <v>28</v>
      </c>
    </row>
    <row r="140" spans="1:13" ht="12">
      <c r="A140" s="52" t="s">
        <v>29</v>
      </c>
      <c r="B140" s="12" t="s">
        <v>2</v>
      </c>
      <c r="C140" s="2" t="s">
        <v>31</v>
      </c>
      <c r="D140" s="5" t="s">
        <v>30</v>
      </c>
      <c r="E140">
        <v>1</v>
      </c>
      <c r="F140">
        <v>1</v>
      </c>
      <c r="G140" s="3">
        <v>0.125</v>
      </c>
      <c r="H140" s="38">
        <v>4</v>
      </c>
      <c r="I140" s="3">
        <f>PRODUCT(H140,G140)</f>
        <v>0.5</v>
      </c>
      <c r="J140" s="27">
        <v>4</v>
      </c>
      <c r="K140" s="3">
        <f>PRODUCT(J140,G140)</f>
        <v>0.5</v>
      </c>
      <c r="M140" s="16" t="s">
        <v>32</v>
      </c>
    </row>
    <row r="141" spans="1:13" ht="12.75">
      <c r="A141" s="19" t="s">
        <v>52</v>
      </c>
      <c r="D141"/>
      <c r="H141" s="29"/>
      <c r="M141" s="16"/>
    </row>
    <row r="142" spans="1:13" ht="12">
      <c r="A142" s="52" t="s">
        <v>33</v>
      </c>
      <c r="B142" s="12" t="s">
        <v>2</v>
      </c>
      <c r="C142" s="2" t="s">
        <v>36</v>
      </c>
      <c r="D142" s="5" t="s">
        <v>35</v>
      </c>
      <c r="E142">
        <v>1</v>
      </c>
      <c r="F142">
        <v>1</v>
      </c>
      <c r="G142" s="3">
        <v>0.25</v>
      </c>
      <c r="H142" s="38">
        <v>5</v>
      </c>
      <c r="I142" s="3">
        <f>PRODUCT(H142,G142)</f>
        <v>1.25</v>
      </c>
      <c r="J142" s="27">
        <v>5</v>
      </c>
      <c r="K142" s="3">
        <f>PRODUCT(J142,G142)</f>
        <v>1.25</v>
      </c>
      <c r="M142" s="16" t="s">
        <v>34</v>
      </c>
    </row>
    <row r="143" spans="1:13" s="14" customFormat="1" ht="12.75">
      <c r="A143" s="19" t="s">
        <v>53</v>
      </c>
      <c r="B143" s="20"/>
      <c r="C143" s="21"/>
      <c r="G143" s="15"/>
      <c r="H143" s="29"/>
      <c r="I143" s="15"/>
      <c r="J143" s="29"/>
      <c r="K143" s="15"/>
      <c r="L143" s="17"/>
      <c r="M143" s="18"/>
    </row>
    <row r="144" spans="1:13" ht="12">
      <c r="A144" s="52" t="s">
        <v>37</v>
      </c>
      <c r="B144" s="12" t="s">
        <v>2</v>
      </c>
      <c r="C144" s="2" t="s">
        <v>38</v>
      </c>
      <c r="D144" s="5" t="s">
        <v>150</v>
      </c>
      <c r="E144">
        <v>1</v>
      </c>
      <c r="F144">
        <v>1</v>
      </c>
      <c r="G144" s="3">
        <v>2.15</v>
      </c>
      <c r="H144" s="38">
        <v>5</v>
      </c>
      <c r="I144" s="3">
        <f>PRODUCT(H144,G144)</f>
        <v>10.75</v>
      </c>
      <c r="J144" s="27">
        <v>5</v>
      </c>
      <c r="K144" s="3">
        <f>PRODUCT(J144,G144)</f>
        <v>10.75</v>
      </c>
      <c r="M144" s="16" t="s">
        <v>39</v>
      </c>
    </row>
    <row r="145" spans="1:13" ht="12.75">
      <c r="A145" s="19" t="s">
        <v>119</v>
      </c>
      <c r="C145"/>
      <c r="D145"/>
      <c r="H145" s="29"/>
      <c r="M145" s="16"/>
    </row>
    <row r="146" spans="1:13" ht="12">
      <c r="A146" s="52" t="s">
        <v>271</v>
      </c>
      <c r="B146" s="12" t="s">
        <v>2</v>
      </c>
      <c r="C146" s="2" t="s">
        <v>122</v>
      </c>
      <c r="D146" s="33" t="s">
        <v>121</v>
      </c>
      <c r="E146">
        <v>1</v>
      </c>
      <c r="F146">
        <v>1</v>
      </c>
      <c r="G146" s="3">
        <v>4.5</v>
      </c>
      <c r="H146" s="38">
        <v>4</v>
      </c>
      <c r="I146" s="3">
        <f>PRODUCT(H146,G146)</f>
        <v>18</v>
      </c>
      <c r="J146" s="27">
        <v>5</v>
      </c>
      <c r="K146" s="3">
        <f>PRODUCT(J146,G146)</f>
        <v>22.5</v>
      </c>
      <c r="M146" s="16"/>
    </row>
    <row r="147" spans="1:13" ht="12">
      <c r="A147" s="52" t="s">
        <v>270</v>
      </c>
      <c r="B147" s="12" t="s">
        <v>2</v>
      </c>
      <c r="C147" s="2" t="s">
        <v>122</v>
      </c>
      <c r="D147" s="33" t="s">
        <v>269</v>
      </c>
      <c r="E147">
        <v>1</v>
      </c>
      <c r="F147">
        <v>1</v>
      </c>
      <c r="G147" s="3">
        <v>4.29</v>
      </c>
      <c r="H147" s="29">
        <v>1</v>
      </c>
      <c r="I147" s="3">
        <f>PRODUCT(H147,G147)</f>
        <v>4.29</v>
      </c>
      <c r="J147" s="27">
        <v>1</v>
      </c>
      <c r="K147" s="3">
        <f>PRODUCT(J147,G147)</f>
        <v>4.29</v>
      </c>
      <c r="M147" s="16"/>
    </row>
    <row r="148" spans="2:13" s="14" customFormat="1" ht="12">
      <c r="B148" s="20"/>
      <c r="C148" s="21"/>
      <c r="D148" s="25"/>
      <c r="G148" s="15"/>
      <c r="H148" s="29"/>
      <c r="I148" s="15"/>
      <c r="J148" s="29"/>
      <c r="K148" s="15"/>
      <c r="L148" s="17"/>
      <c r="M148" s="18"/>
    </row>
    <row r="149" spans="1:12" s="26" customFormat="1" ht="12">
      <c r="A149" s="31" t="s">
        <v>76</v>
      </c>
      <c r="B149" s="34"/>
      <c r="C149" s="35"/>
      <c r="D149" s="36"/>
      <c r="G149" s="37"/>
      <c r="H149" s="38"/>
      <c r="I149" s="37">
        <f>SUM(I130:I148)</f>
        <v>82.30000000000001</v>
      </c>
      <c r="J149" s="38"/>
      <c r="K149" s="37">
        <f>SUM(K130:K148)</f>
        <v>81.62000000000002</v>
      </c>
      <c r="L149" s="39"/>
    </row>
    <row r="150" spans="1:12" s="26" customFormat="1" ht="12">
      <c r="A150" s="31" t="s">
        <v>67</v>
      </c>
      <c r="B150" s="34"/>
      <c r="C150" s="35"/>
      <c r="D150" s="40"/>
      <c r="G150" s="37"/>
      <c r="H150" s="38"/>
      <c r="I150" s="37">
        <f>SUM(I44,I84,I93,I108,I114,I125,I149)</f>
        <v>273.09000000000003</v>
      </c>
      <c r="J150" s="38"/>
      <c r="K150" s="37">
        <f>SUM(K44,K84,K93,K108,K114,K125,K149)</f>
        <v>289.75</v>
      </c>
      <c r="L150" s="39"/>
    </row>
    <row r="151" spans="1:12" s="14" customFormat="1" ht="12">
      <c r="A151" s="30"/>
      <c r="B151" s="20"/>
      <c r="C151" s="21"/>
      <c r="D151" s="22"/>
      <c r="G151" s="15"/>
      <c r="H151" s="29"/>
      <c r="I151" s="15"/>
      <c r="J151" s="29"/>
      <c r="K151" s="15"/>
      <c r="L151" s="17"/>
    </row>
    <row r="152" spans="1:12" s="5" customFormat="1" ht="12.75">
      <c r="A152" s="4" t="s">
        <v>77</v>
      </c>
      <c r="B152" s="13"/>
      <c r="C152" s="6"/>
      <c r="D152" s="11"/>
      <c r="G152" s="7"/>
      <c r="H152" s="28"/>
      <c r="I152" s="7"/>
      <c r="J152" s="28"/>
      <c r="K152" s="7"/>
      <c r="L152" s="9"/>
    </row>
    <row r="153" spans="1:12" s="14" customFormat="1" ht="12.75">
      <c r="A153" s="19" t="s">
        <v>266</v>
      </c>
      <c r="B153" s="20"/>
      <c r="C153" s="21"/>
      <c r="D153" s="22"/>
      <c r="G153" s="15"/>
      <c r="H153" s="29"/>
      <c r="I153" s="15"/>
      <c r="J153" s="29"/>
      <c r="K153" s="15"/>
      <c r="L153" s="17"/>
    </row>
    <row r="154" spans="1:13" ht="12">
      <c r="A154" s="52" t="s">
        <v>79</v>
      </c>
      <c r="B154" s="12" t="s">
        <v>2</v>
      </c>
      <c r="C154" s="2" t="s">
        <v>36</v>
      </c>
      <c r="D154" s="5" t="s">
        <v>172</v>
      </c>
      <c r="E154">
        <v>1</v>
      </c>
      <c r="F154">
        <v>1</v>
      </c>
      <c r="G154" s="3">
        <v>0.18</v>
      </c>
      <c r="H154" s="27">
        <v>4</v>
      </c>
      <c r="I154" s="3">
        <f>PRODUCT(H154,G154)</f>
        <v>0.72</v>
      </c>
      <c r="J154" s="27">
        <v>8</v>
      </c>
      <c r="K154" s="3">
        <f>PRODUCT(J154,G154)</f>
        <v>1.44</v>
      </c>
      <c r="M154" s="16" t="s">
        <v>171</v>
      </c>
    </row>
    <row r="155" spans="1:13" ht="12">
      <c r="A155" s="52" t="s">
        <v>80</v>
      </c>
      <c r="B155" s="12" t="s">
        <v>2</v>
      </c>
      <c r="C155" s="2" t="s">
        <v>36</v>
      </c>
      <c r="D155" s="5" t="s">
        <v>81</v>
      </c>
      <c r="E155">
        <v>1</v>
      </c>
      <c r="F155">
        <v>1</v>
      </c>
      <c r="G155" s="3">
        <v>0.06</v>
      </c>
      <c r="H155" s="27">
        <v>4</v>
      </c>
      <c r="I155" s="3">
        <f>PRODUCT(H155,G155)</f>
        <v>0.24</v>
      </c>
      <c r="J155" s="27">
        <v>8</v>
      </c>
      <c r="K155" s="3">
        <f>PRODUCT(J155,G155)</f>
        <v>0.48</v>
      </c>
      <c r="M155" s="16" t="s">
        <v>82</v>
      </c>
    </row>
    <row r="156" spans="1:13" ht="12">
      <c r="A156" s="52" t="s">
        <v>84</v>
      </c>
      <c r="B156" s="12" t="s">
        <v>2</v>
      </c>
      <c r="C156" s="2" t="s">
        <v>36</v>
      </c>
      <c r="D156" s="5" t="s">
        <v>85</v>
      </c>
      <c r="E156">
        <v>1</v>
      </c>
      <c r="F156">
        <v>1</v>
      </c>
      <c r="G156" s="3">
        <v>0.1</v>
      </c>
      <c r="H156" s="27">
        <v>4</v>
      </c>
      <c r="I156" s="3">
        <f>PRODUCT(H156,G156)</f>
        <v>0.4</v>
      </c>
      <c r="J156" s="27">
        <v>8</v>
      </c>
      <c r="K156" s="3">
        <f>PRODUCT(J156,G156)</f>
        <v>0.8</v>
      </c>
      <c r="M156" s="16" t="s">
        <v>83</v>
      </c>
    </row>
    <row r="157" spans="1:13" ht="12.75">
      <c r="A157" s="1"/>
      <c r="D157"/>
      <c r="M157" s="16"/>
    </row>
    <row r="158" spans="1:12" s="26" customFormat="1" ht="12">
      <c r="A158" s="31" t="s">
        <v>78</v>
      </c>
      <c r="B158" s="34"/>
      <c r="C158" s="35"/>
      <c r="D158" s="36"/>
      <c r="G158" s="37"/>
      <c r="H158" s="38"/>
      <c r="I158" s="37">
        <f>SUM(I154:I157)</f>
        <v>1.3599999999999999</v>
      </c>
      <c r="J158" s="38"/>
      <c r="K158" s="37">
        <f>SUM(K154:K157)</f>
        <v>2.7199999999999998</v>
      </c>
      <c r="L158" s="39"/>
    </row>
    <row r="159" spans="1:12" s="26" customFormat="1" ht="12">
      <c r="A159" s="31" t="s">
        <v>67</v>
      </c>
      <c r="B159" s="34"/>
      <c r="C159" s="35"/>
      <c r="D159" s="40"/>
      <c r="G159" s="37"/>
      <c r="H159" s="38"/>
      <c r="I159" s="37">
        <f>SUM(I44,I84,I93,I108,I114,I125,I149,I158)</f>
        <v>274.45000000000005</v>
      </c>
      <c r="J159" s="38"/>
      <c r="K159" s="37">
        <f>SUM(K44,K84,K93,K108,K114,K125,K149,K158)</f>
        <v>292.47</v>
      </c>
      <c r="L159" s="39"/>
    </row>
    <row r="160" spans="2:12" ht="12">
      <c r="B160" s="2"/>
      <c r="C160" s="10"/>
      <c r="D160"/>
      <c r="F160" s="3"/>
      <c r="G160" s="27"/>
      <c r="H160" s="3"/>
      <c r="I160" s="27"/>
      <c r="L160" s="12"/>
    </row>
    <row r="161" spans="2:12" ht="12">
      <c r="B161" s="2"/>
      <c r="C161" s="10"/>
      <c r="D161"/>
      <c r="F161" s="3"/>
      <c r="G161" s="27"/>
      <c r="H161" s="3"/>
      <c r="I161" s="27"/>
      <c r="L161" s="12"/>
    </row>
    <row r="162" spans="1:12" s="58" customFormat="1" ht="12.75">
      <c r="A162" s="58" t="s">
        <v>173</v>
      </c>
      <c r="B162" s="59"/>
      <c r="C162" s="60"/>
      <c r="F162" s="61"/>
      <c r="G162" s="62"/>
      <c r="H162" s="61"/>
      <c r="I162" s="62"/>
      <c r="J162" s="62"/>
      <c r="K162" s="61"/>
      <c r="L162" s="63"/>
    </row>
    <row r="163" spans="1:12" s="5" customFormat="1" ht="12.75">
      <c r="A163" s="4" t="s">
        <v>24</v>
      </c>
      <c r="B163" s="13"/>
      <c r="C163" s="6"/>
      <c r="D163" s="11"/>
      <c r="G163" s="7"/>
      <c r="H163" s="28"/>
      <c r="I163" s="7"/>
      <c r="J163" s="28"/>
      <c r="K163" s="7"/>
      <c r="L163" s="9"/>
    </row>
    <row r="164" spans="1:12" s="14" customFormat="1" ht="25.5">
      <c r="A164" s="24" t="s">
        <v>41</v>
      </c>
      <c r="B164" s="20"/>
      <c r="C164" s="21"/>
      <c r="D164" s="22"/>
      <c r="G164" s="15"/>
      <c r="H164" s="29"/>
      <c r="I164" s="15"/>
      <c r="J164" s="29"/>
      <c r="K164" s="15"/>
      <c r="L164" s="17" t="s">
        <v>42</v>
      </c>
    </row>
    <row r="165" spans="1:12" s="14" customFormat="1" ht="12">
      <c r="A165" s="56" t="s">
        <v>86</v>
      </c>
      <c r="B165" s="12" t="s">
        <v>2</v>
      </c>
      <c r="C165" s="2" t="s">
        <v>10</v>
      </c>
      <c r="D165" s="11" t="s">
        <v>94</v>
      </c>
      <c r="E165" s="14">
        <v>1</v>
      </c>
      <c r="F165" s="14">
        <v>1</v>
      </c>
      <c r="G165" s="15">
        <v>0.09</v>
      </c>
      <c r="H165" s="57">
        <v>2</v>
      </c>
      <c r="I165" s="3">
        <f>PRODUCT(H165,G165)</f>
        <v>0.18</v>
      </c>
      <c r="J165" s="29">
        <v>0</v>
      </c>
      <c r="K165" s="3"/>
      <c r="L165" s="17"/>
    </row>
    <row r="166" spans="1:13" ht="12">
      <c r="A166" s="52" t="s">
        <v>87</v>
      </c>
      <c r="B166" s="12" t="s">
        <v>2</v>
      </c>
      <c r="C166" s="2" t="s">
        <v>10</v>
      </c>
      <c r="D166" s="11" t="s">
        <v>96</v>
      </c>
      <c r="E166">
        <v>1</v>
      </c>
      <c r="F166">
        <v>1</v>
      </c>
      <c r="G166" s="3">
        <v>0.09</v>
      </c>
      <c r="H166" s="57">
        <v>2</v>
      </c>
      <c r="I166" s="3">
        <f>PRODUCT(H166,G166)</f>
        <v>0.18</v>
      </c>
      <c r="J166" s="27">
        <v>0</v>
      </c>
      <c r="M166" s="16"/>
    </row>
    <row r="167" spans="1:13" ht="12">
      <c r="A167" s="52" t="s">
        <v>161</v>
      </c>
      <c r="B167" s="12" t="s">
        <v>2</v>
      </c>
      <c r="C167" s="2" t="s">
        <v>10</v>
      </c>
      <c r="D167" s="11" t="s">
        <v>101</v>
      </c>
      <c r="E167">
        <v>1</v>
      </c>
      <c r="F167">
        <v>1</v>
      </c>
      <c r="G167" s="3">
        <v>0.09</v>
      </c>
      <c r="H167" s="57">
        <v>2</v>
      </c>
      <c r="I167" s="3">
        <f>PRODUCT(H167,G167)</f>
        <v>0.18</v>
      </c>
      <c r="J167" s="27">
        <v>0</v>
      </c>
      <c r="K167" s="3">
        <f>PRODUCT(J167,G167)</f>
        <v>0</v>
      </c>
      <c r="M167" s="16"/>
    </row>
    <row r="168" spans="1:12" ht="12.75">
      <c r="A168" s="1" t="s">
        <v>180</v>
      </c>
      <c r="B168" s="2"/>
      <c r="C168" s="10"/>
      <c r="D168"/>
      <c r="F168" s="3"/>
      <c r="G168" s="27"/>
      <c r="H168" s="3"/>
      <c r="I168" s="27"/>
      <c r="L168" s="12"/>
    </row>
    <row r="169" spans="1:12" s="14" customFormat="1" ht="12">
      <c r="A169" s="45" t="s">
        <v>124</v>
      </c>
      <c r="B169" s="12" t="s">
        <v>2</v>
      </c>
      <c r="C169" s="2" t="s">
        <v>110</v>
      </c>
      <c r="D169" s="33" t="s">
        <v>123</v>
      </c>
      <c r="E169" s="14">
        <v>1</v>
      </c>
      <c r="F169" s="14">
        <v>1</v>
      </c>
      <c r="G169" s="15">
        <v>0.43</v>
      </c>
      <c r="H169" s="38">
        <v>1</v>
      </c>
      <c r="I169" s="3">
        <f>PRODUCT(H169,G169)</f>
        <v>0.43</v>
      </c>
      <c r="J169" s="29">
        <v>0</v>
      </c>
      <c r="K169" s="3" t="s">
        <v>23</v>
      </c>
      <c r="L169" s="17" t="s">
        <v>174</v>
      </c>
    </row>
    <row r="170" spans="1:12" s="14" customFormat="1" ht="12">
      <c r="A170" s="45" t="s">
        <v>125</v>
      </c>
      <c r="B170" s="12" t="s">
        <v>2</v>
      </c>
      <c r="C170" s="2" t="s">
        <v>110</v>
      </c>
      <c r="D170" s="33" t="s">
        <v>111</v>
      </c>
      <c r="E170" s="14">
        <v>1</v>
      </c>
      <c r="F170" s="14">
        <v>1</v>
      </c>
      <c r="G170" s="15">
        <v>0.5</v>
      </c>
      <c r="H170" s="38">
        <v>1</v>
      </c>
      <c r="I170" s="3">
        <f>PRODUCT(H170,G170)</f>
        <v>0.5</v>
      </c>
      <c r="J170" s="29">
        <v>0</v>
      </c>
      <c r="K170" s="3" t="s">
        <v>23</v>
      </c>
      <c r="L170" s="17" t="s">
        <v>174</v>
      </c>
    </row>
    <row r="171" spans="1:12" s="14" customFormat="1" ht="12.75">
      <c r="A171" s="19" t="s">
        <v>116</v>
      </c>
      <c r="B171" s="20"/>
      <c r="C171" s="21"/>
      <c r="G171" s="15"/>
      <c r="H171" s="29"/>
      <c r="I171" s="3"/>
      <c r="J171" s="29"/>
      <c r="K171" s="15"/>
      <c r="L171" s="17"/>
    </row>
    <row r="172" spans="1:12" s="14" customFormat="1" ht="12">
      <c r="A172" s="52" t="s">
        <v>115</v>
      </c>
      <c r="B172" s="12" t="s">
        <v>2</v>
      </c>
      <c r="C172" s="2" t="s">
        <v>110</v>
      </c>
      <c r="D172" s="33" t="s">
        <v>112</v>
      </c>
      <c r="E172" s="14">
        <v>1</v>
      </c>
      <c r="F172" s="14">
        <v>1</v>
      </c>
      <c r="G172" s="15">
        <v>0.05</v>
      </c>
      <c r="H172" s="38">
        <v>6</v>
      </c>
      <c r="I172" s="3">
        <f>PRODUCT(H172,G172)</f>
        <v>0.30000000000000004</v>
      </c>
      <c r="J172" s="29">
        <v>0</v>
      </c>
      <c r="K172" s="3"/>
      <c r="L172" s="8" t="s">
        <v>64</v>
      </c>
    </row>
    <row r="173" spans="1:12" s="14" customFormat="1" ht="12.75">
      <c r="A173" s="19" t="s">
        <v>194</v>
      </c>
      <c r="B173" s="12"/>
      <c r="C173" s="2"/>
      <c r="D173" s="33"/>
      <c r="G173" s="15"/>
      <c r="H173" s="29"/>
      <c r="I173" s="3"/>
      <c r="J173" s="29"/>
      <c r="K173" s="3"/>
      <c r="L173" s="8"/>
    </row>
    <row r="174" spans="1:12" s="14" customFormat="1" ht="12.75">
      <c r="A174" s="1" t="s">
        <v>104</v>
      </c>
      <c r="B174" s="12"/>
      <c r="C174" s="2"/>
      <c r="D174" s="33"/>
      <c r="G174" s="15"/>
      <c r="H174" s="29"/>
      <c r="I174" s="3"/>
      <c r="J174" s="29"/>
      <c r="K174" s="3"/>
      <c r="L174" s="8"/>
    </row>
    <row r="175" spans="1:13" ht="12">
      <c r="A175" s="52" t="s">
        <v>93</v>
      </c>
      <c r="B175" s="12" t="s">
        <v>2</v>
      </c>
      <c r="C175" s="2" t="s">
        <v>10</v>
      </c>
      <c r="D175" s="33" t="s">
        <v>105</v>
      </c>
      <c r="E175">
        <v>1</v>
      </c>
      <c r="F175">
        <v>1</v>
      </c>
      <c r="G175" s="3">
        <v>0.97</v>
      </c>
      <c r="H175" s="38">
        <v>2</v>
      </c>
      <c r="I175" s="3">
        <f>PRODUCT(H175,G175)</f>
        <v>1.94</v>
      </c>
      <c r="J175" s="27">
        <v>0</v>
      </c>
      <c r="M175" s="16"/>
    </row>
    <row r="176" spans="1:13" ht="12.75">
      <c r="A176" s="19" t="s">
        <v>108</v>
      </c>
      <c r="D176" s="23"/>
      <c r="H176" s="29"/>
      <c r="M176" s="16"/>
    </row>
    <row r="177" spans="1:10" ht="12">
      <c r="A177" s="45" t="s">
        <v>14</v>
      </c>
      <c r="B177" s="12" t="s">
        <v>2</v>
      </c>
      <c r="C177" s="2" t="s">
        <v>107</v>
      </c>
      <c r="D177" s="33" t="s">
        <v>106</v>
      </c>
      <c r="E177">
        <v>1</v>
      </c>
      <c r="F177">
        <v>1</v>
      </c>
      <c r="G177" s="3">
        <v>1.07</v>
      </c>
      <c r="H177" s="38">
        <v>2</v>
      </c>
      <c r="I177" s="3">
        <f>PRODUCT(H177,G177)</f>
        <v>2.14</v>
      </c>
      <c r="J177" s="27">
        <v>0</v>
      </c>
    </row>
    <row r="178" spans="1:12" s="14" customFormat="1" ht="12.75">
      <c r="A178" s="19" t="s">
        <v>181</v>
      </c>
      <c r="B178" s="20"/>
      <c r="C178" s="21"/>
      <c r="D178" s="25"/>
      <c r="G178" s="15"/>
      <c r="H178" s="29"/>
      <c r="I178" s="15"/>
      <c r="J178" s="29"/>
      <c r="K178" s="15"/>
      <c r="L178" s="17"/>
    </row>
    <row r="179" spans="1:13" s="14" customFormat="1" ht="37.5">
      <c r="A179" s="51" t="s">
        <v>130</v>
      </c>
      <c r="B179" s="12" t="s">
        <v>2</v>
      </c>
      <c r="C179" s="2" t="s">
        <v>132</v>
      </c>
      <c r="D179" s="33" t="s">
        <v>131</v>
      </c>
      <c r="E179" s="14">
        <v>1</v>
      </c>
      <c r="F179" s="14">
        <v>1</v>
      </c>
      <c r="G179" s="15">
        <v>2.34</v>
      </c>
      <c r="H179" s="43">
        <v>2</v>
      </c>
      <c r="I179" s="3">
        <f>PRODUCT(H179,G179)</f>
        <v>4.68</v>
      </c>
      <c r="J179" s="29">
        <v>0</v>
      </c>
      <c r="K179" s="3"/>
      <c r="L179" s="17" t="s">
        <v>137</v>
      </c>
      <c r="M179" s="18"/>
    </row>
    <row r="180" ht="12.75">
      <c r="A180" s="1" t="s">
        <v>47</v>
      </c>
    </row>
    <row r="181" spans="1:13" s="14" customFormat="1" ht="12">
      <c r="A181" s="53" t="s">
        <v>257</v>
      </c>
      <c r="B181" s="12" t="s">
        <v>2</v>
      </c>
      <c r="C181" s="21" t="s">
        <v>48</v>
      </c>
      <c r="D181" s="33" t="s">
        <v>258</v>
      </c>
      <c r="E181" s="14">
        <v>1</v>
      </c>
      <c r="F181" s="14">
        <v>1</v>
      </c>
      <c r="G181" s="15">
        <v>0.32</v>
      </c>
      <c r="H181" s="38">
        <v>1</v>
      </c>
      <c r="I181" s="3">
        <f>PRODUCT(H181,G181)</f>
        <v>0.32</v>
      </c>
      <c r="J181" s="29">
        <v>0</v>
      </c>
      <c r="K181" s="3">
        <f>PRODUCT(J181,G181)</f>
        <v>0</v>
      </c>
      <c r="L181" s="17" t="s">
        <v>49</v>
      </c>
      <c r="M181" s="18" t="s">
        <v>50</v>
      </c>
    </row>
    <row r="186" spans="9:11" ht="12">
      <c r="I186" s="37">
        <f>SUM(I169:I185)</f>
        <v>10.31</v>
      </c>
      <c r="K186" s="37">
        <f>SUM(K169:K185)</f>
        <v>0</v>
      </c>
    </row>
    <row r="187" spans="9:11" ht="12">
      <c r="I187" s="37">
        <f>SUM(I44,I84,I93,I108,I114,I125,I149,I158,I186)</f>
        <v>284.76000000000005</v>
      </c>
      <c r="K187" s="37">
        <f>SUM(K44,K84,K93,K108,K114,K125,K149,K158,K186)</f>
        <v>292.47</v>
      </c>
    </row>
  </sheetData>
  <hyperlinks>
    <hyperlink ref="M140" r:id="rId1" display="http://www.mouser.com/search/ProductDetail.aspx?R=512.0008virtualkey59400000virtualkey594-512-0008"/>
    <hyperlink ref="M144" r:id="rId2" display="http://www.mouser.com/search/ProductDetail.aspx?R=PKES90B1%2f4virtualkey50660000virtualkey506-PKES90B1%2f4"/>
    <hyperlink ref="M142" r:id="rId3" display="http://www.mouser.com/search/ProductDetail.aspx?R=1456virtualkey53400000virtualkey534-1456"/>
    <hyperlink ref="M139" r:id="rId4" display="http://www.mouser.com/search/ProductDetail.aspx?R=112AXvirtualkey50210000virtualkey502-112AX"/>
  </hyperlinks>
  <printOptions/>
  <pageMargins left="0.75" right="0.75" top="1" bottom="1" header="0.5" footer="0.5"/>
  <pageSetup horizontalDpi="600" verticalDpi="600" orientation="portrait" r:id="rId6"/>
  <drawing r:id="rId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Dragonfly Alley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William J. Hall</dc:creator>
  <cp:keywords/>
  <dc:description/>
  <cp:lastModifiedBy>William J Hall</cp:lastModifiedBy>
  <dcterms:created xsi:type="dcterms:W3CDTF">2007-06-20T06:48:35Z</dcterms:created>
  <dcterms:modified xsi:type="dcterms:W3CDTF">2009-10-07T11:14:54Z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